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762BFAD2BA1A081F/Desktop/"/>
    </mc:Choice>
  </mc:AlternateContent>
  <xr:revisionPtr revIDLastSave="494" documentId="11_33B74187FFCEFF7020029A8565294CDE72F893AD" xr6:coauthVersionLast="47" xr6:coauthVersionMax="47" xr10:uidLastSave="{F3FB33A9-17B3-42A6-B382-C2A8F81B7B8B}"/>
  <bookViews>
    <workbookView xWindow="-120" yWindow="-120" windowWidth="20730" windowHeight="11040" tabRatio="500" firstSheet="8" activeTab="9" xr2:uid="{00000000-000D-0000-FFFF-FFFF00000000}"/>
  </bookViews>
  <sheets>
    <sheet name="Welcome-Start Here " sheetId="1" r:id="rId1"/>
    <sheet name="Calculators overview" sheetId="4" r:id="rId2"/>
    <sheet name="Staff Raise Planner" sheetId="5" r:id="rId3"/>
    <sheet name="Lead to Enrollment" sheetId="6" r:id="rId4"/>
    <sheet name="Tuition Increase Planner" sheetId="7" r:id="rId5"/>
    <sheet name="Tuition Pricing Comparison" sheetId="8" r:id="rId6"/>
    <sheet name="12-Month P&amp;L" sheetId="9" r:id="rId7"/>
    <sheet name="Profit &amp; Cost Percentage" sheetId="10" r:id="rId8"/>
    <sheet name="Private Pay vs Subsidy" sheetId="11" r:id="rId9"/>
    <sheet name="Classroom Profit + Break-Even" sheetId="12" r:id="rId10"/>
    <sheet name="Staff Turnover" sheetId="13" r:id="rId11"/>
    <sheet name="Employee Payroll Tax Costs" sheetId="14" r:id="rId12"/>
    <sheet name="State Payroll Tax Links" sheetId="16" r:id="rId13"/>
    <sheet name="BONUS-20 Free Tools" sheetId="2" r:id="rId14"/>
    <sheet name="BONUS-Empty Spots Cost" sheetId="3"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1" i="12" l="1"/>
  <c r="H9" i="5"/>
  <c r="H23" i="14"/>
  <c r="H25" i="14"/>
  <c r="B27" i="14"/>
  <c r="C27" i="14" s="1"/>
  <c r="B26" i="14"/>
  <c r="C26" i="14" s="1"/>
  <c r="B25" i="14"/>
  <c r="C25" i="14" s="1"/>
  <c r="B24" i="14"/>
  <c r="B23" i="14"/>
  <c r="C23" i="14" s="1"/>
  <c r="E69" i="13"/>
  <c r="D69" i="13"/>
  <c r="C69" i="13"/>
  <c r="B69" i="13"/>
  <c r="G68" i="13"/>
  <c r="F68" i="13"/>
  <c r="E68" i="13"/>
  <c r="D68" i="13"/>
  <c r="C68" i="13"/>
  <c r="B68" i="13"/>
  <c r="G67" i="13"/>
  <c r="E67" i="13"/>
  <c r="D67" i="13"/>
  <c r="C67" i="13"/>
  <c r="B67" i="13"/>
  <c r="E66" i="13"/>
  <c r="D66" i="13"/>
  <c r="C66" i="13"/>
  <c r="B66" i="13"/>
  <c r="E65" i="13"/>
  <c r="D65" i="13"/>
  <c r="C65" i="13"/>
  <c r="B65" i="13"/>
  <c r="E64" i="13"/>
  <c r="D64" i="13"/>
  <c r="C64" i="13"/>
  <c r="B64" i="13"/>
  <c r="E63" i="13"/>
  <c r="D63" i="13"/>
  <c r="C63" i="13"/>
  <c r="B63" i="13"/>
  <c r="E62" i="13"/>
  <c r="D62" i="13"/>
  <c r="C62" i="13"/>
  <c r="B62" i="13"/>
  <c r="E61" i="13"/>
  <c r="D61" i="13"/>
  <c r="C61" i="13"/>
  <c r="B61" i="13"/>
  <c r="F60" i="13"/>
  <c r="E60" i="13"/>
  <c r="D60" i="13"/>
  <c r="C60" i="13"/>
  <c r="B60" i="13"/>
  <c r="E59" i="13"/>
  <c r="D59" i="13"/>
  <c r="C59" i="13"/>
  <c r="B59" i="13"/>
  <c r="E58" i="13"/>
  <c r="D58" i="13"/>
  <c r="C58" i="13"/>
  <c r="B58" i="13"/>
  <c r="N49" i="13"/>
  <c r="G69" i="13" s="1"/>
  <c r="J49" i="13"/>
  <c r="H49" i="13"/>
  <c r="B49" i="13"/>
  <c r="D49" i="13" s="1"/>
  <c r="N48" i="13"/>
  <c r="H48" i="13"/>
  <c r="J48" i="13" s="1"/>
  <c r="B48" i="13"/>
  <c r="F67" i="13" s="1"/>
  <c r="P47" i="13"/>
  <c r="J47" i="13"/>
  <c r="D47" i="13"/>
  <c r="P46" i="13"/>
  <c r="J46" i="13"/>
  <c r="D46" i="13"/>
  <c r="P45" i="13"/>
  <c r="J45" i="13"/>
  <c r="D45" i="13"/>
  <c r="P44" i="13"/>
  <c r="J44" i="13"/>
  <c r="D44" i="13"/>
  <c r="N37" i="13"/>
  <c r="P37" i="13" s="1"/>
  <c r="H37" i="13"/>
  <c r="G65" i="13" s="1"/>
  <c r="B37" i="13"/>
  <c r="D37" i="13" s="1"/>
  <c r="N36" i="13"/>
  <c r="H36" i="13"/>
  <c r="J36" i="13" s="1"/>
  <c r="B36" i="13"/>
  <c r="F64" i="13" s="1"/>
  <c r="P35" i="13"/>
  <c r="J35" i="13"/>
  <c r="D35" i="13"/>
  <c r="P34" i="13"/>
  <c r="J34" i="13"/>
  <c r="D34" i="13"/>
  <c r="P33" i="13"/>
  <c r="J33" i="13"/>
  <c r="D33" i="13"/>
  <c r="P32" i="13"/>
  <c r="J32" i="13"/>
  <c r="D32" i="13"/>
  <c r="N25" i="13"/>
  <c r="P25" i="13" s="1"/>
  <c r="H25" i="13"/>
  <c r="J25" i="13" s="1"/>
  <c r="B25" i="13"/>
  <c r="G61" i="13" s="1"/>
  <c r="N24" i="13"/>
  <c r="H24" i="13"/>
  <c r="J24" i="13" s="1"/>
  <c r="B24" i="13"/>
  <c r="F61" i="13" s="1"/>
  <c r="P23" i="13"/>
  <c r="J23" i="13"/>
  <c r="D23" i="13"/>
  <c r="P22" i="13"/>
  <c r="J22" i="13"/>
  <c r="D22" i="13"/>
  <c r="P21" i="13"/>
  <c r="J21" i="13"/>
  <c r="D21" i="13"/>
  <c r="P20" i="13"/>
  <c r="J20" i="13"/>
  <c r="D20" i="13"/>
  <c r="N13" i="13"/>
  <c r="G60" i="13" s="1"/>
  <c r="H13" i="13"/>
  <c r="G59" i="13" s="1"/>
  <c r="B13" i="13"/>
  <c r="D13" i="13" s="1"/>
  <c r="N12" i="13"/>
  <c r="P12" i="13" s="1"/>
  <c r="H12" i="13"/>
  <c r="J12" i="13" s="1"/>
  <c r="B12" i="13"/>
  <c r="F58" i="13" s="1"/>
  <c r="P11" i="13"/>
  <c r="J11" i="13"/>
  <c r="D11" i="13"/>
  <c r="P10" i="13"/>
  <c r="J10" i="13"/>
  <c r="D10" i="13"/>
  <c r="P9" i="13"/>
  <c r="J9" i="13"/>
  <c r="D9" i="13"/>
  <c r="P8" i="13"/>
  <c r="J8" i="13"/>
  <c r="D8" i="13"/>
  <c r="G24" i="11"/>
  <c r="B24" i="11"/>
  <c r="I23" i="11"/>
  <c r="D23" i="11"/>
  <c r="N22" i="11"/>
  <c r="I22" i="11"/>
  <c r="D22" i="11"/>
  <c r="N21" i="11"/>
  <c r="I21" i="11"/>
  <c r="D21" i="11"/>
  <c r="N20" i="11"/>
  <c r="I20" i="11"/>
  <c r="D20" i="11"/>
  <c r="D24" i="11" s="1"/>
  <c r="A13" i="11" s="1"/>
  <c r="K13" i="11" s="1"/>
  <c r="D7" i="11" s="1"/>
  <c r="N19" i="11"/>
  <c r="I19" i="11"/>
  <c r="I24" i="11" s="1"/>
  <c r="D19" i="11"/>
  <c r="N18" i="11"/>
  <c r="F11" i="11"/>
  <c r="A11" i="11"/>
  <c r="K11" i="11" s="1"/>
  <c r="E8" i="11"/>
  <c r="C8" i="11"/>
  <c r="E7" i="11"/>
  <c r="C7" i="11"/>
  <c r="B5" i="10"/>
  <c r="O122" i="9"/>
  <c r="N122" i="9"/>
  <c r="M119" i="9"/>
  <c r="L119" i="9"/>
  <c r="F119" i="9"/>
  <c r="E119" i="9"/>
  <c r="M115" i="9"/>
  <c r="L115" i="9"/>
  <c r="J115" i="9"/>
  <c r="E115" i="9"/>
  <c r="B115" i="9"/>
  <c r="M114" i="9"/>
  <c r="K114" i="9"/>
  <c r="G114" i="9"/>
  <c r="F114" i="9"/>
  <c r="E114" i="9"/>
  <c r="C114" i="9"/>
  <c r="M113" i="9"/>
  <c r="I113" i="9"/>
  <c r="H113" i="9"/>
  <c r="E113" i="9"/>
  <c r="D113" i="9"/>
  <c r="L112" i="9"/>
  <c r="K112" i="9"/>
  <c r="F112" i="9"/>
  <c r="C112" i="9"/>
  <c r="J111" i="9"/>
  <c r="H111" i="9"/>
  <c r="E111" i="9"/>
  <c r="D111" i="9"/>
  <c r="B111" i="9"/>
  <c r="H110" i="9"/>
  <c r="G110" i="9"/>
  <c r="F110" i="9"/>
  <c r="C110" i="9"/>
  <c r="I109" i="9"/>
  <c r="F109" i="9"/>
  <c r="K108" i="9"/>
  <c r="H108" i="9"/>
  <c r="D108" i="9"/>
  <c r="C108" i="9"/>
  <c r="M107" i="9"/>
  <c r="L107" i="9"/>
  <c r="J107" i="9"/>
  <c r="I107" i="9"/>
  <c r="H107" i="9"/>
  <c r="D107" i="9"/>
  <c r="M106" i="9"/>
  <c r="K106" i="9"/>
  <c r="J106" i="9"/>
  <c r="E106" i="9"/>
  <c r="C106" i="9"/>
  <c r="B106" i="9"/>
  <c r="K105" i="9"/>
  <c r="I104" i="9"/>
  <c r="G104" i="9"/>
  <c r="F104" i="9"/>
  <c r="F116" i="9" s="1"/>
  <c r="F120" i="9" s="1"/>
  <c r="D104" i="9"/>
  <c r="C104" i="9"/>
  <c r="M100" i="9"/>
  <c r="L100" i="9"/>
  <c r="K100" i="9"/>
  <c r="K115" i="9" s="1"/>
  <c r="J100" i="9"/>
  <c r="I100" i="9"/>
  <c r="I115" i="9" s="1"/>
  <c r="H100" i="9"/>
  <c r="H115" i="9" s="1"/>
  <c r="G100" i="9"/>
  <c r="G115" i="9" s="1"/>
  <c r="F100" i="9"/>
  <c r="F115" i="9" s="1"/>
  <c r="E100" i="9"/>
  <c r="D100" i="9"/>
  <c r="D115" i="9" s="1"/>
  <c r="C100" i="9"/>
  <c r="C115" i="9" s="1"/>
  <c r="B100" i="9"/>
  <c r="N99" i="9"/>
  <c r="N98" i="9"/>
  <c r="N97" i="9"/>
  <c r="N96" i="9"/>
  <c r="N100" i="9" s="1"/>
  <c r="N115" i="9" s="1"/>
  <c r="M93" i="9"/>
  <c r="L93" i="9"/>
  <c r="L114" i="9" s="1"/>
  <c r="K93" i="9"/>
  <c r="J93" i="9"/>
  <c r="J114" i="9" s="1"/>
  <c r="I93" i="9"/>
  <c r="I114" i="9" s="1"/>
  <c r="H93" i="9"/>
  <c r="H114" i="9" s="1"/>
  <c r="G93" i="9"/>
  <c r="F93" i="9"/>
  <c r="E93" i="9"/>
  <c r="D93" i="9"/>
  <c r="D114" i="9" s="1"/>
  <c r="C93" i="9"/>
  <c r="B93" i="9"/>
  <c r="B114" i="9" s="1"/>
  <c r="N92" i="9"/>
  <c r="N91" i="9"/>
  <c r="N90" i="9"/>
  <c r="N89" i="9"/>
  <c r="N88" i="9"/>
  <c r="M85" i="9"/>
  <c r="L85" i="9"/>
  <c r="L113" i="9" s="1"/>
  <c r="K85" i="9"/>
  <c r="K113" i="9" s="1"/>
  <c r="J85" i="9"/>
  <c r="J113" i="9" s="1"/>
  <c r="I85" i="9"/>
  <c r="H85" i="9"/>
  <c r="G85" i="9"/>
  <c r="G113" i="9" s="1"/>
  <c r="F85" i="9"/>
  <c r="F113" i="9" s="1"/>
  <c r="E85" i="9"/>
  <c r="D85" i="9"/>
  <c r="C85" i="9"/>
  <c r="C113" i="9" s="1"/>
  <c r="B85" i="9"/>
  <c r="B113" i="9" s="1"/>
  <c r="N84" i="9"/>
  <c r="N83" i="9"/>
  <c r="N82" i="9"/>
  <c r="N81" i="9"/>
  <c r="N80" i="9"/>
  <c r="N79" i="9"/>
  <c r="N78" i="9"/>
  <c r="N77" i="9"/>
  <c r="N76" i="9"/>
  <c r="M72" i="9"/>
  <c r="M112" i="9" s="1"/>
  <c r="L72" i="9"/>
  <c r="K72" i="9"/>
  <c r="J72" i="9"/>
  <c r="J112" i="9" s="1"/>
  <c r="I72" i="9"/>
  <c r="I112" i="9" s="1"/>
  <c r="H72" i="9"/>
  <c r="H112" i="9" s="1"/>
  <c r="G72" i="9"/>
  <c r="G112" i="9" s="1"/>
  <c r="F72" i="9"/>
  <c r="E72" i="9"/>
  <c r="E112" i="9" s="1"/>
  <c r="D72" i="9"/>
  <c r="D112" i="9" s="1"/>
  <c r="C72" i="9"/>
  <c r="B72" i="9"/>
  <c r="B112" i="9" s="1"/>
  <c r="N71" i="9"/>
  <c r="N70" i="9"/>
  <c r="N69" i="9"/>
  <c r="N68" i="9"/>
  <c r="N67" i="9"/>
  <c r="N66" i="9"/>
  <c r="N65" i="9"/>
  <c r="N64" i="9"/>
  <c r="N72" i="9" s="1"/>
  <c r="N112" i="9" s="1"/>
  <c r="N61" i="9"/>
  <c r="N111" i="9" s="1"/>
  <c r="M61" i="9"/>
  <c r="M111" i="9" s="1"/>
  <c r="L61" i="9"/>
  <c r="L111" i="9" s="1"/>
  <c r="K61" i="9"/>
  <c r="K111" i="9" s="1"/>
  <c r="J61" i="9"/>
  <c r="I61" i="9"/>
  <c r="I111" i="9" s="1"/>
  <c r="H61" i="9"/>
  <c r="G61" i="9"/>
  <c r="G111" i="9" s="1"/>
  <c r="F61" i="9"/>
  <c r="F111" i="9" s="1"/>
  <c r="E61" i="9"/>
  <c r="D61" i="9"/>
  <c r="C61" i="9"/>
  <c r="C111" i="9" s="1"/>
  <c r="B61" i="9"/>
  <c r="N60" i="9"/>
  <c r="M57" i="9"/>
  <c r="M110" i="9" s="1"/>
  <c r="L57" i="9"/>
  <c r="L110" i="9" s="1"/>
  <c r="K57" i="9"/>
  <c r="K110" i="9" s="1"/>
  <c r="J57" i="9"/>
  <c r="J110" i="9" s="1"/>
  <c r="I57" i="9"/>
  <c r="I110" i="9" s="1"/>
  <c r="H57" i="9"/>
  <c r="G57" i="9"/>
  <c r="F57" i="9"/>
  <c r="E57" i="9"/>
  <c r="E110" i="9" s="1"/>
  <c r="D57" i="9"/>
  <c r="D110" i="9" s="1"/>
  <c r="C57" i="9"/>
  <c r="B57" i="9"/>
  <c r="B110" i="9" s="1"/>
  <c r="N56" i="9"/>
  <c r="N55" i="9"/>
  <c r="N54" i="9"/>
  <c r="M51" i="9"/>
  <c r="M109" i="9" s="1"/>
  <c r="L51" i="9"/>
  <c r="L109" i="9" s="1"/>
  <c r="K51" i="9"/>
  <c r="K109" i="9" s="1"/>
  <c r="J51" i="9"/>
  <c r="J109" i="9" s="1"/>
  <c r="I51" i="9"/>
  <c r="H51" i="9"/>
  <c r="H109" i="9" s="1"/>
  <c r="G51" i="9"/>
  <c r="G109" i="9" s="1"/>
  <c r="F51" i="9"/>
  <c r="E51" i="9"/>
  <c r="E109" i="9" s="1"/>
  <c r="D51" i="9"/>
  <c r="D109" i="9" s="1"/>
  <c r="C51" i="9"/>
  <c r="C109" i="9" s="1"/>
  <c r="B51" i="9"/>
  <c r="N50" i="9"/>
  <c r="N49" i="9"/>
  <c r="N48" i="9"/>
  <c r="N47" i="9"/>
  <c r="N46" i="9"/>
  <c r="M43" i="9"/>
  <c r="M108" i="9" s="1"/>
  <c r="L43" i="9"/>
  <c r="L108" i="9" s="1"/>
  <c r="K43" i="9"/>
  <c r="J43" i="9"/>
  <c r="J108" i="9" s="1"/>
  <c r="I43" i="9"/>
  <c r="I108" i="9" s="1"/>
  <c r="H43" i="9"/>
  <c r="G43" i="9"/>
  <c r="G108" i="9" s="1"/>
  <c r="F43" i="9"/>
  <c r="F108" i="9" s="1"/>
  <c r="E43" i="9"/>
  <c r="E108" i="9" s="1"/>
  <c r="D43" i="9"/>
  <c r="C43" i="9"/>
  <c r="B43" i="9"/>
  <c r="B108" i="9" s="1"/>
  <c r="N42" i="9"/>
  <c r="N41" i="9"/>
  <c r="N40" i="9"/>
  <c r="N39" i="9"/>
  <c r="N36" i="9"/>
  <c r="N107" i="9" s="1"/>
  <c r="M36" i="9"/>
  <c r="L36" i="9"/>
  <c r="K36" i="9"/>
  <c r="K107" i="9" s="1"/>
  <c r="J36" i="9"/>
  <c r="I36" i="9"/>
  <c r="H36" i="9"/>
  <c r="G36" i="9"/>
  <c r="G107" i="9" s="1"/>
  <c r="F36" i="9"/>
  <c r="F107" i="9" s="1"/>
  <c r="E36" i="9"/>
  <c r="E107" i="9" s="1"/>
  <c r="D36" i="9"/>
  <c r="C36" i="9"/>
  <c r="C107" i="9" s="1"/>
  <c r="B36" i="9"/>
  <c r="B107" i="9" s="1"/>
  <c r="N35" i="9"/>
  <c r="N33" i="9"/>
  <c r="N32" i="9"/>
  <c r="N31" i="9"/>
  <c r="M28" i="9"/>
  <c r="L28" i="9"/>
  <c r="L106" i="9" s="1"/>
  <c r="K28" i="9"/>
  <c r="J28" i="9"/>
  <c r="I28" i="9"/>
  <c r="I106" i="9" s="1"/>
  <c r="H28" i="9"/>
  <c r="H106" i="9" s="1"/>
  <c r="G28" i="9"/>
  <c r="G106" i="9" s="1"/>
  <c r="F28" i="9"/>
  <c r="F106" i="9" s="1"/>
  <c r="E28" i="9"/>
  <c r="D28" i="9"/>
  <c r="D106" i="9" s="1"/>
  <c r="C28" i="9"/>
  <c r="B28" i="9"/>
  <c r="M24" i="9"/>
  <c r="M105" i="9" s="1"/>
  <c r="L24" i="9"/>
  <c r="L105" i="9" s="1"/>
  <c r="K24" i="9"/>
  <c r="J24" i="9"/>
  <c r="J105" i="9" s="1"/>
  <c r="I24" i="9"/>
  <c r="I105" i="9" s="1"/>
  <c r="H24" i="9"/>
  <c r="H105" i="9" s="1"/>
  <c r="G24" i="9"/>
  <c r="G105" i="9" s="1"/>
  <c r="F24" i="9"/>
  <c r="F105" i="9" s="1"/>
  <c r="E24" i="9"/>
  <c r="E105" i="9" s="1"/>
  <c r="D24" i="9"/>
  <c r="D105" i="9" s="1"/>
  <c r="D116" i="9" s="1"/>
  <c r="D120" i="9" s="1"/>
  <c r="C24" i="9"/>
  <c r="C105" i="9" s="1"/>
  <c r="B24" i="9"/>
  <c r="B105" i="9" s="1"/>
  <c r="N23" i="9"/>
  <c r="N21" i="9"/>
  <c r="M18" i="9"/>
  <c r="M104" i="9" s="1"/>
  <c r="L18" i="9"/>
  <c r="L104" i="9" s="1"/>
  <c r="K18" i="9"/>
  <c r="K104" i="9" s="1"/>
  <c r="K116" i="9" s="1"/>
  <c r="K120" i="9" s="1"/>
  <c r="J18" i="9"/>
  <c r="J104" i="9" s="1"/>
  <c r="J116" i="9" s="1"/>
  <c r="J120" i="9" s="1"/>
  <c r="I18" i="9"/>
  <c r="H18" i="9"/>
  <c r="H104" i="9" s="1"/>
  <c r="G18" i="9"/>
  <c r="F18" i="9"/>
  <c r="E18" i="9"/>
  <c r="E104" i="9" s="1"/>
  <c r="D18" i="9"/>
  <c r="C18" i="9"/>
  <c r="B18" i="9"/>
  <c r="B104" i="9" s="1"/>
  <c r="N17" i="9"/>
  <c r="N16" i="9"/>
  <c r="N15" i="9"/>
  <c r="N14" i="9"/>
  <c r="M11" i="9"/>
  <c r="L11" i="9"/>
  <c r="K11" i="9"/>
  <c r="K119" i="9" s="1"/>
  <c r="J11" i="9"/>
  <c r="J119" i="9" s="1"/>
  <c r="J121" i="9" s="1"/>
  <c r="I11" i="9"/>
  <c r="I119" i="9" s="1"/>
  <c r="H11" i="9"/>
  <c r="H119" i="9" s="1"/>
  <c r="G11" i="9"/>
  <c r="G119" i="9" s="1"/>
  <c r="F11" i="9"/>
  <c r="E11" i="9"/>
  <c r="D11" i="9"/>
  <c r="D119" i="9" s="1"/>
  <c r="C11" i="9"/>
  <c r="C119" i="9" s="1"/>
  <c r="B11" i="9"/>
  <c r="B119" i="9" s="1"/>
  <c r="N10" i="9"/>
  <c r="N9" i="9"/>
  <c r="N11" i="9" s="1"/>
  <c r="N8" i="9"/>
  <c r="D32" i="8"/>
  <c r="E32" i="8" s="1"/>
  <c r="D31" i="8"/>
  <c r="E31" i="8" s="1"/>
  <c r="E30" i="8"/>
  <c r="D30" i="8"/>
  <c r="E29" i="8"/>
  <c r="D29" i="8"/>
  <c r="D28" i="8"/>
  <c r="E28" i="8" s="1"/>
  <c r="D27" i="8"/>
  <c r="E27" i="8" s="1"/>
  <c r="E26" i="8"/>
  <c r="D26" i="8"/>
  <c r="E25" i="8"/>
  <c r="D25" i="8"/>
  <c r="D24" i="8"/>
  <c r="E24" i="8" s="1"/>
  <c r="D23" i="8"/>
  <c r="E23" i="8" s="1"/>
  <c r="E22" i="8"/>
  <c r="D22" i="8"/>
  <c r="E21" i="8"/>
  <c r="D21" i="8"/>
  <c r="C16" i="8"/>
  <c r="C6" i="8" s="1"/>
  <c r="B16" i="8"/>
  <c r="A6" i="8" s="1"/>
  <c r="E15" i="8"/>
  <c r="D15" i="8"/>
  <c r="E14" i="8"/>
  <c r="D14" i="8"/>
  <c r="D13" i="8"/>
  <c r="E13" i="8" s="1"/>
  <c r="D12" i="8"/>
  <c r="E12" i="8" s="1"/>
  <c r="E11" i="8"/>
  <c r="D11" i="8"/>
  <c r="E10" i="8"/>
  <c r="D10" i="8"/>
  <c r="B44" i="7"/>
  <c r="B43" i="7"/>
  <c r="C42" i="7"/>
  <c r="D42" i="7" s="1"/>
  <c r="E42" i="7" s="1"/>
  <c r="E41" i="7"/>
  <c r="D41" i="7"/>
  <c r="C41" i="7"/>
  <c r="D40" i="7"/>
  <c r="E40" i="7" s="1"/>
  <c r="C40" i="7"/>
  <c r="C39" i="7"/>
  <c r="D39" i="7" s="1"/>
  <c r="E39" i="7" s="1"/>
  <c r="E38" i="7"/>
  <c r="D38" i="7"/>
  <c r="C38" i="7"/>
  <c r="C37" i="7"/>
  <c r="D37" i="7" s="1"/>
  <c r="E37" i="7" s="1"/>
  <c r="C36" i="7"/>
  <c r="D36" i="7" s="1"/>
  <c r="E36" i="7" s="1"/>
  <c r="E35" i="7"/>
  <c r="C35" i="7"/>
  <c r="D35" i="7" s="1"/>
  <c r="C34" i="7"/>
  <c r="D34" i="7" s="1"/>
  <c r="E34" i="7" s="1"/>
  <c r="D33" i="7"/>
  <c r="E33" i="7" s="1"/>
  <c r="I28" i="7"/>
  <c r="E28" i="7"/>
  <c r="B28" i="7"/>
  <c r="E25" i="7"/>
  <c r="B25" i="7"/>
  <c r="I19" i="7"/>
  <c r="F8" i="7" s="1"/>
  <c r="I8" i="7" s="1"/>
  <c r="D19" i="7"/>
  <c r="I15" i="7"/>
  <c r="I16" i="7" s="1"/>
  <c r="B11" i="7"/>
  <c r="E8" i="7"/>
  <c r="B8" i="7"/>
  <c r="Q41" i="6"/>
  <c r="P41" i="6"/>
  <c r="O41" i="6"/>
  <c r="N41" i="6"/>
  <c r="R41" i="6" s="1"/>
  <c r="R38" i="6"/>
  <c r="R37" i="6"/>
  <c r="R36" i="6"/>
  <c r="R35" i="6"/>
  <c r="R34" i="6"/>
  <c r="R33" i="6"/>
  <c r="R32" i="6"/>
  <c r="R31" i="6"/>
  <c r="R30" i="6"/>
  <c r="B30" i="6"/>
  <c r="R29" i="6"/>
  <c r="B29" i="6"/>
  <c r="D30" i="6" s="1"/>
  <c r="R28" i="6"/>
  <c r="B28" i="6"/>
  <c r="D28" i="6" s="1"/>
  <c r="R27" i="6"/>
  <c r="B27" i="6"/>
  <c r="D31" i="6" s="1"/>
  <c r="S21" i="6"/>
  <c r="O21" i="6"/>
  <c r="K21" i="6"/>
  <c r="G21" i="6"/>
  <c r="C21" i="6"/>
  <c r="S20" i="6"/>
  <c r="O20" i="6"/>
  <c r="K20" i="6"/>
  <c r="G20" i="6"/>
  <c r="C20" i="6"/>
  <c r="S19" i="6"/>
  <c r="O19" i="6"/>
  <c r="K19" i="6"/>
  <c r="G19" i="6"/>
  <c r="C19" i="6"/>
  <c r="S18" i="6"/>
  <c r="O18" i="6"/>
  <c r="K18" i="6"/>
  <c r="G18" i="6"/>
  <c r="C18" i="6"/>
  <c r="R15" i="6"/>
  <c r="N15" i="6"/>
  <c r="J15" i="6"/>
  <c r="F15" i="6"/>
  <c r="B15" i="6"/>
  <c r="A6" i="6"/>
  <c r="M6" i="6" s="1"/>
  <c r="K38" i="5"/>
  <c r="L38" i="5" s="1"/>
  <c r="I38" i="5"/>
  <c r="J38" i="5" s="1"/>
  <c r="F38" i="5"/>
  <c r="G38" i="5" s="1"/>
  <c r="E38" i="5"/>
  <c r="K37" i="5"/>
  <c r="L37" i="5" s="1"/>
  <c r="I37" i="5"/>
  <c r="J37" i="5" s="1"/>
  <c r="F37" i="5"/>
  <c r="G37" i="5" s="1"/>
  <c r="E37" i="5"/>
  <c r="K36" i="5"/>
  <c r="L36" i="5" s="1"/>
  <c r="I36" i="5"/>
  <c r="J36" i="5" s="1"/>
  <c r="F36" i="5"/>
  <c r="G36" i="5" s="1"/>
  <c r="E36" i="5"/>
  <c r="K35" i="5"/>
  <c r="L35" i="5" s="1"/>
  <c r="I35" i="5"/>
  <c r="J35" i="5" s="1"/>
  <c r="G35" i="5"/>
  <c r="F35" i="5"/>
  <c r="E35" i="5"/>
  <c r="K34" i="5"/>
  <c r="L34" i="5" s="1"/>
  <c r="I34" i="5"/>
  <c r="J34" i="5" s="1"/>
  <c r="F34" i="5"/>
  <c r="G34" i="5" s="1"/>
  <c r="E34" i="5"/>
  <c r="K33" i="5"/>
  <c r="L33" i="5" s="1"/>
  <c r="I33" i="5"/>
  <c r="J33" i="5" s="1"/>
  <c r="F33" i="5"/>
  <c r="G33" i="5" s="1"/>
  <c r="E33" i="5"/>
  <c r="L32" i="5"/>
  <c r="K32" i="5"/>
  <c r="I32" i="5"/>
  <c r="J32" i="5" s="1"/>
  <c r="F32" i="5"/>
  <c r="G32" i="5" s="1"/>
  <c r="E32" i="5"/>
  <c r="K31" i="5"/>
  <c r="L31" i="5" s="1"/>
  <c r="I31" i="5"/>
  <c r="J31" i="5" s="1"/>
  <c r="F31" i="5"/>
  <c r="G31" i="5" s="1"/>
  <c r="E31" i="5"/>
  <c r="K30" i="5"/>
  <c r="L30" i="5" s="1"/>
  <c r="J30" i="5"/>
  <c r="I30" i="5"/>
  <c r="F30" i="5"/>
  <c r="G30" i="5" s="1"/>
  <c r="E30" i="5"/>
  <c r="K29" i="5"/>
  <c r="L29" i="5" s="1"/>
  <c r="J29" i="5"/>
  <c r="I29" i="5"/>
  <c r="F29" i="5"/>
  <c r="G29" i="5" s="1"/>
  <c r="E29" i="5"/>
  <c r="K28" i="5"/>
  <c r="L28" i="5" s="1"/>
  <c r="J28" i="5"/>
  <c r="I28" i="5"/>
  <c r="F28" i="5"/>
  <c r="G28" i="5" s="1"/>
  <c r="E28" i="5"/>
  <c r="K27" i="5"/>
  <c r="L27" i="5" s="1"/>
  <c r="I27" i="5"/>
  <c r="J27" i="5" s="1"/>
  <c r="F27" i="5"/>
  <c r="G27" i="5" s="1"/>
  <c r="E27" i="5"/>
  <c r="K26" i="5"/>
  <c r="L26" i="5" s="1"/>
  <c r="I26" i="5"/>
  <c r="J26" i="5" s="1"/>
  <c r="F26" i="5"/>
  <c r="G26" i="5" s="1"/>
  <c r="E26" i="5"/>
  <c r="K25" i="5"/>
  <c r="L25" i="5" s="1"/>
  <c r="I25" i="5"/>
  <c r="J25" i="5" s="1"/>
  <c r="F25" i="5"/>
  <c r="G25" i="5" s="1"/>
  <c r="E25" i="5"/>
  <c r="E24" i="5"/>
  <c r="F24" i="5" s="1"/>
  <c r="G24" i="5" s="1"/>
  <c r="K20" i="5"/>
  <c r="L20" i="5" s="1"/>
  <c r="H20" i="5"/>
  <c r="I20" i="5" s="1"/>
  <c r="E20" i="5"/>
  <c r="F20" i="5" s="1"/>
  <c r="C20" i="5"/>
  <c r="K19" i="5"/>
  <c r="L19" i="5" s="1"/>
  <c r="H19" i="5"/>
  <c r="I19" i="5" s="1"/>
  <c r="E19" i="5"/>
  <c r="F19" i="5" s="1"/>
  <c r="C19" i="5"/>
  <c r="K18" i="5"/>
  <c r="L18" i="5" s="1"/>
  <c r="H18" i="5"/>
  <c r="I18" i="5" s="1"/>
  <c r="E18" i="5"/>
  <c r="F18" i="5" s="1"/>
  <c r="C18" i="5"/>
  <c r="K17" i="5"/>
  <c r="L17" i="5" s="1"/>
  <c r="H17" i="5"/>
  <c r="I17" i="5" s="1"/>
  <c r="E17" i="5"/>
  <c r="F17" i="5" s="1"/>
  <c r="C17" i="5"/>
  <c r="K16" i="5"/>
  <c r="L16" i="5" s="1"/>
  <c r="H16" i="5"/>
  <c r="I16" i="5" s="1"/>
  <c r="E16" i="5"/>
  <c r="F16" i="5" s="1"/>
  <c r="C16" i="5"/>
  <c r="K15" i="5"/>
  <c r="L15" i="5" s="1"/>
  <c r="H15" i="5"/>
  <c r="I15" i="5" s="1"/>
  <c r="F15" i="5"/>
  <c r="E15" i="5"/>
  <c r="C15" i="5"/>
  <c r="K14" i="5"/>
  <c r="L14" i="5" s="1"/>
  <c r="H14" i="5"/>
  <c r="I14" i="5" s="1"/>
  <c r="E14" i="5"/>
  <c r="F14" i="5" s="1"/>
  <c r="C14" i="5"/>
  <c r="K9" i="5"/>
  <c r="B28" i="3"/>
  <c r="C28" i="3" s="1"/>
  <c r="B27" i="3"/>
  <c r="C27" i="3" s="1"/>
  <c r="B26" i="3"/>
  <c r="C26" i="3" s="1"/>
  <c r="B25" i="3"/>
  <c r="C25" i="3" s="1"/>
  <c r="B24" i="3"/>
  <c r="C24" i="3" s="1"/>
  <c r="B23" i="3"/>
  <c r="C23" i="3" s="1"/>
  <c r="B22" i="3"/>
  <c r="C22" i="3" s="1"/>
  <c r="B21" i="3"/>
  <c r="C21" i="3" s="1"/>
  <c r="B20" i="3"/>
  <c r="C20" i="3" s="1"/>
  <c r="B19" i="3"/>
  <c r="C19" i="3" s="1"/>
  <c r="B18" i="3"/>
  <c r="C18" i="3" s="1"/>
  <c r="B17" i="3"/>
  <c r="C17" i="3" s="1"/>
  <c r="B16" i="3"/>
  <c r="C16" i="3" s="1"/>
  <c r="B15" i="3"/>
  <c r="C15" i="3" s="1"/>
  <c r="B14" i="3"/>
  <c r="C14" i="3" s="1"/>
  <c r="D9" i="3"/>
  <c r="D8" i="3"/>
  <c r="D7" i="3"/>
  <c r="P3" i="3"/>
  <c r="P2" i="3"/>
  <c r="B36" i="1"/>
  <c r="B30" i="1"/>
  <c r="B38" i="1" s="1"/>
  <c r="B40" i="1" s="1"/>
  <c r="B46" i="12"/>
  <c r="A46" i="12"/>
  <c r="C46" i="12" s="1"/>
  <c r="E46" i="12" s="1"/>
  <c r="B45" i="12"/>
  <c r="A45" i="12"/>
  <c r="D45" i="12" s="1"/>
  <c r="E44" i="12"/>
  <c r="C44" i="12"/>
  <c r="B44" i="12"/>
  <c r="D44" i="12" s="1"/>
  <c r="F44" i="12" s="1"/>
  <c r="G44" i="12" s="1"/>
  <c r="A44" i="12"/>
  <c r="D43" i="12"/>
  <c r="F43" i="12" s="1"/>
  <c r="G43" i="12" s="1"/>
  <c r="B43" i="12"/>
  <c r="A43" i="12"/>
  <c r="C43" i="12" s="1"/>
  <c r="E43" i="12" s="1"/>
  <c r="E42" i="12"/>
  <c r="C42" i="12"/>
  <c r="B42" i="12"/>
  <c r="D42" i="12" s="1"/>
  <c r="F42" i="12" s="1"/>
  <c r="G42" i="12" s="1"/>
  <c r="A42" i="12"/>
  <c r="C41" i="12"/>
  <c r="E41" i="12" s="1"/>
  <c r="B41" i="12"/>
  <c r="D41" i="12" s="1"/>
  <c r="F41" i="12" s="1"/>
  <c r="G41" i="12" s="1"/>
  <c r="A41" i="12"/>
  <c r="B40" i="12"/>
  <c r="A40" i="12"/>
  <c r="D40" i="12" s="1"/>
  <c r="B39" i="12"/>
  <c r="A39" i="12"/>
  <c r="E38" i="12"/>
  <c r="B38" i="12"/>
  <c r="D38" i="12" s="1"/>
  <c r="F38" i="12" s="1"/>
  <c r="G38" i="12" s="1"/>
  <c r="A38" i="12"/>
  <c r="C38" i="12" s="1"/>
  <c r="D37" i="12"/>
  <c r="B37" i="12"/>
  <c r="A37" i="12"/>
  <c r="C37" i="12" s="1"/>
  <c r="E37" i="12" s="1"/>
  <c r="C36" i="12"/>
  <c r="E36" i="12" s="1"/>
  <c r="B36" i="12"/>
  <c r="D36" i="12" s="1"/>
  <c r="F36" i="12" s="1"/>
  <c r="G36" i="12" s="1"/>
  <c r="A36" i="12"/>
  <c r="B35" i="12"/>
  <c r="A35" i="12"/>
  <c r="C35" i="12" s="1"/>
  <c r="E35" i="12" s="1"/>
  <c r="B34" i="12"/>
  <c r="A34" i="12"/>
  <c r="D34" i="12" s="1"/>
  <c r="D33" i="12"/>
  <c r="C33" i="12"/>
  <c r="E33" i="12" s="1"/>
  <c r="B33" i="12"/>
  <c r="A33" i="12"/>
  <c r="D32" i="12"/>
  <c r="F32" i="12" s="1"/>
  <c r="G32" i="12" s="1"/>
  <c r="B32" i="12"/>
  <c r="A32" i="12"/>
  <c r="C32" i="12" s="1"/>
  <c r="E32" i="12" s="1"/>
  <c r="B31" i="12"/>
  <c r="A31" i="12"/>
  <c r="C31" i="12" s="1"/>
  <c r="E31" i="12" s="1"/>
  <c r="B30" i="12"/>
  <c r="A30" i="12"/>
  <c r="C30" i="12" s="1"/>
  <c r="E30" i="12" s="1"/>
  <c r="E29" i="12"/>
  <c r="D29" i="12"/>
  <c r="F29" i="12" s="1"/>
  <c r="G29" i="12" s="1"/>
  <c r="C29" i="12"/>
  <c r="B29" i="12"/>
  <c r="A29" i="12"/>
  <c r="D28" i="12"/>
  <c r="C28" i="12"/>
  <c r="E28" i="12" s="1"/>
  <c r="F28" i="12" s="1"/>
  <c r="G28" i="12" s="1"/>
  <c r="B28" i="12"/>
  <c r="A28" i="12"/>
  <c r="E27" i="12"/>
  <c r="C27" i="12"/>
  <c r="B27" i="12"/>
  <c r="D27" i="12" s="1"/>
  <c r="F27" i="12" s="1"/>
  <c r="G27" i="12" s="1"/>
  <c r="A27" i="12"/>
  <c r="H16" i="12"/>
  <c r="H17" i="12" s="1"/>
  <c r="H18" i="12" s="1"/>
  <c r="H19" i="12" s="1"/>
  <c r="P11" i="12"/>
  <c r="L11" i="12"/>
  <c r="G11" i="12"/>
  <c r="G39" i="5" l="1"/>
  <c r="I24" i="5"/>
  <c r="K24" i="5" s="1"/>
  <c r="B28" i="14"/>
  <c r="D25" i="14"/>
  <c r="D26" i="14"/>
  <c r="D27" i="14"/>
  <c r="D48" i="13"/>
  <c r="G66" i="13"/>
  <c r="J37" i="13"/>
  <c r="E70" i="13"/>
  <c r="D36" i="13"/>
  <c r="G64" i="13"/>
  <c r="G63" i="13"/>
  <c r="G62" i="13"/>
  <c r="D24" i="13"/>
  <c r="D25" i="13"/>
  <c r="J13" i="13"/>
  <c r="D12" i="13"/>
  <c r="G58" i="13"/>
  <c r="K39" i="5"/>
  <c r="L24" i="5"/>
  <c r="L39" i="5" s="1"/>
  <c r="L116" i="9"/>
  <c r="L120" i="9" s="1"/>
  <c r="G116" i="9"/>
  <c r="G120" i="9" s="1"/>
  <c r="G121" i="9" s="1"/>
  <c r="I17" i="7"/>
  <c r="I18" i="7"/>
  <c r="E43" i="7"/>
  <c r="I116" i="9"/>
  <c r="I120" i="9" s="1"/>
  <c r="P112" i="9"/>
  <c r="B14" i="10" s="1"/>
  <c r="F121" i="9"/>
  <c r="N119" i="9"/>
  <c r="P111" i="9"/>
  <c r="B13" i="10" s="1"/>
  <c r="H121" i="9"/>
  <c r="P107" i="9"/>
  <c r="B9" i="10" s="1"/>
  <c r="K121" i="9"/>
  <c r="D121" i="9"/>
  <c r="F37" i="12"/>
  <c r="G37" i="12" s="1"/>
  <c r="I121" i="9"/>
  <c r="P115" i="9"/>
  <c r="B17" i="10" s="1"/>
  <c r="C116" i="9"/>
  <c r="C120" i="9" s="1"/>
  <c r="C121" i="9" s="1"/>
  <c r="D46" i="12"/>
  <c r="F46" i="12" s="1"/>
  <c r="G46" i="12" s="1"/>
  <c r="D29" i="6"/>
  <c r="D35" i="12"/>
  <c r="F35" i="12" s="1"/>
  <c r="G35" i="12" s="1"/>
  <c r="D39" i="12"/>
  <c r="C40" i="12"/>
  <c r="E40" i="12" s="1"/>
  <c r="F40" i="12" s="1"/>
  <c r="G40" i="12" s="1"/>
  <c r="C45" i="12"/>
  <c r="E45" i="12" s="1"/>
  <c r="F45" i="12" s="1"/>
  <c r="G45" i="12" s="1"/>
  <c r="D16" i="8"/>
  <c r="N24" i="9"/>
  <c r="N105" i="9" s="1"/>
  <c r="P105" i="9" s="1"/>
  <c r="B7" i="10" s="1"/>
  <c r="N93" i="9"/>
  <c r="N114" i="9" s="1"/>
  <c r="P114" i="9" s="1"/>
  <c r="B16" i="10" s="1"/>
  <c r="P24" i="13"/>
  <c r="F63" i="13"/>
  <c r="B70" i="13"/>
  <c r="C24" i="14"/>
  <c r="D24" i="14" s="1"/>
  <c r="I20" i="7"/>
  <c r="D43" i="7"/>
  <c r="N43" i="9"/>
  <c r="N108" i="9" s="1"/>
  <c r="P108" i="9" s="1"/>
  <c r="B10" i="10" s="1"/>
  <c r="D30" i="12"/>
  <c r="F30" i="12" s="1"/>
  <c r="G30" i="12" s="1"/>
  <c r="C34" i="12"/>
  <c r="E34" i="12" s="1"/>
  <c r="F34" i="12" s="1"/>
  <c r="G34" i="12" s="1"/>
  <c r="U3" i="7"/>
  <c r="E116" i="9"/>
  <c r="E120" i="9" s="1"/>
  <c r="E121" i="9" s="1"/>
  <c r="M116" i="9"/>
  <c r="M120" i="9" s="1"/>
  <c r="M121" i="9" s="1"/>
  <c r="C70" i="13"/>
  <c r="N85" i="9"/>
  <c r="N113" i="9" s="1"/>
  <c r="P113" i="9" s="1"/>
  <c r="B15" i="10" s="1"/>
  <c r="C39" i="12"/>
  <c r="E39" i="12" s="1"/>
  <c r="N18" i="9"/>
  <c r="N104" i="9" s="1"/>
  <c r="P48" i="13"/>
  <c r="F69" i="13"/>
  <c r="D70" i="13"/>
  <c r="L121" i="9"/>
  <c r="F33" i="12"/>
  <c r="G33" i="12" s="1"/>
  <c r="J24" i="5"/>
  <c r="J39" i="5" s="1"/>
  <c r="H116" i="9"/>
  <c r="H120" i="9" s="1"/>
  <c r="N57" i="9"/>
  <c r="N110" i="9" s="1"/>
  <c r="P110" i="9" s="1"/>
  <c r="B12" i="10" s="1"/>
  <c r="D31" i="12"/>
  <c r="F31" i="12" s="1"/>
  <c r="G31" i="12" s="1"/>
  <c r="D20" i="7"/>
  <c r="E11" i="7" s="1"/>
  <c r="U2" i="7"/>
  <c r="N28" i="9"/>
  <c r="N106" i="9" s="1"/>
  <c r="P106" i="9" s="1"/>
  <c r="B8" i="10" s="1"/>
  <c r="N51" i="9"/>
  <c r="N109" i="9" s="1"/>
  <c r="P109" i="9" s="1"/>
  <c r="B11" i="10" s="1"/>
  <c r="B109" i="9"/>
  <c r="B116" i="9" s="1"/>
  <c r="B120" i="9" s="1"/>
  <c r="B121" i="9" s="1"/>
  <c r="D8" i="11"/>
  <c r="P36" i="13"/>
  <c r="F66" i="13"/>
  <c r="F59" i="13"/>
  <c r="D23" i="14"/>
  <c r="F62" i="13"/>
  <c r="F65" i="13"/>
  <c r="P13" i="13"/>
  <c r="P49" i="13"/>
  <c r="D28" i="14" l="1"/>
  <c r="C28" i="14"/>
  <c r="H26" i="14"/>
  <c r="F70" i="13"/>
  <c r="G70" i="13"/>
  <c r="E16" i="8"/>
  <c r="F6" i="8"/>
  <c r="P104" i="9"/>
  <c r="B6" i="10" s="1"/>
  <c r="N116" i="9"/>
  <c r="F39" i="12"/>
  <c r="G39" i="12" s="1"/>
  <c r="F25" i="7"/>
  <c r="E44" i="7"/>
  <c r="D44" i="7"/>
  <c r="I25" i="7"/>
  <c r="A16" i="14" l="1"/>
  <c r="F28" i="7"/>
  <c r="F11" i="7"/>
  <c r="I11" i="7" s="1"/>
  <c r="P116" i="9"/>
  <c r="B18" i="10" s="1"/>
  <c r="N120" i="9"/>
  <c r="N121" i="9" s="1"/>
  <c r="N123" i="9" s="1"/>
  <c r="C16" i="14"/>
  <c r="H27" i="14"/>
  <c r="H28" i="14" l="1"/>
  <c r="B39" i="14" s="1"/>
</calcChain>
</file>

<file path=xl/sharedStrings.xml><?xml version="1.0" encoding="utf-8"?>
<sst xmlns="http://schemas.openxmlformats.org/spreadsheetml/2006/main" count="1067" uniqueCount="611">
  <si>
    <t>Everything Included in Your Turnkey Calculator Workbook</t>
  </si>
  <si>
    <t>Staff Raise Planner and Affordability Check</t>
  </si>
  <si>
    <t xml:space="preserve"> Lead-to-Enrollment Conversion </t>
  </si>
  <si>
    <t xml:space="preserve">Tuition Increase Planner </t>
  </si>
  <si>
    <t xml:space="preserve">Tuition Pricing Comparison Calculator </t>
  </si>
  <si>
    <t xml:space="preserve">12-Month Childcare Profit &amp; Loss </t>
  </si>
  <si>
    <t>Profit and Cost Percentage</t>
  </si>
  <si>
    <t>Private Pay vs Subsidy Income</t>
  </si>
  <si>
    <t xml:space="preserve"> Classroom Profit &amp; Breakeven Analysis</t>
  </si>
  <si>
    <t xml:space="preserve"> Staff Turnover Calculator </t>
  </si>
  <si>
    <t>Employee Payroll Tax Costs</t>
  </si>
  <si>
    <t>Total</t>
  </si>
  <si>
    <t>BONUS</t>
  </si>
  <si>
    <t>“How Much Is One Empty Spot Costing You?” Calculator</t>
  </si>
  <si>
    <t>Director Resource Guide: 20 Free Tools You Can Start Using Today</t>
  </si>
  <si>
    <t>Total Value</t>
  </si>
  <si>
    <t>Calculators</t>
  </si>
  <si>
    <t>Bonus</t>
  </si>
  <si>
    <t>State Payroll Links</t>
  </si>
  <si>
    <t>20 Free Business Tools</t>
  </si>
  <si>
    <t>This is a list of great, FREE tools for your program.</t>
  </si>
  <si>
    <t>MARKETING &amp; DESIGN</t>
  </si>
  <si>
    <t>RESOURCE</t>
  </si>
  <si>
    <t>WHAT IT HELPS WITH</t>
  </si>
  <si>
    <t>LINK</t>
  </si>
  <si>
    <t>Canva</t>
  </si>
  <si>
    <t>Flyers, social media, handbooks, hiring graphics</t>
  </si>
  <si>
    <t>Open Website</t>
  </si>
  <si>
    <t>ChatGPT</t>
  </si>
  <si>
    <t>Writing emails, policies, social posts, lesson ideas</t>
  </si>
  <si>
    <t>Mailchimp</t>
  </si>
  <si>
    <t>Free email marketing</t>
  </si>
  <si>
    <t>Evernote</t>
  </si>
  <si>
    <t>Notes, planning, and content organization</t>
  </si>
  <si>
    <t>SubjectLine.com</t>
  </si>
  <si>
    <t>Free email subject line rating and optimization</t>
  </si>
  <si>
    <t>SAVINGS, CASHBACK &amp; PRICE TRACKING</t>
  </si>
  <si>
    <t>Rakuten</t>
  </si>
  <si>
    <t>Cashback shopping</t>
  </si>
  <si>
    <t>TopCashback</t>
  </si>
  <si>
    <t>Cashback website</t>
  </si>
  <si>
    <t>Honey</t>
  </si>
  <si>
    <t>Automatic coupon finder</t>
  </si>
  <si>
    <t>Krazy Coupon Lady</t>
  </si>
  <si>
    <t>Deals and discounts</t>
  </si>
  <si>
    <t>CamelCamelCamel</t>
  </si>
  <si>
    <t>Amazon price tracking</t>
  </si>
  <si>
    <t>AI &amp; PRODUCTIVITY</t>
  </si>
  <si>
    <t>Writing, planning, policies, marketing</t>
  </si>
  <si>
    <t>Claude</t>
  </si>
  <si>
    <t>Long-form writing and brainstorming</t>
  </si>
  <si>
    <t>Grammarly</t>
  </si>
  <si>
    <t>Grammar and proofreading</t>
  </si>
  <si>
    <t>Loom</t>
  </si>
  <si>
    <t>Free screen recording and staff training videos</t>
  </si>
  <si>
    <t>Zoom</t>
  </si>
  <si>
    <t>Virtual meetings and staff training</t>
  </si>
  <si>
    <t>FREE BUSINESS &amp; MANAGEMENT TOOLS</t>
  </si>
  <si>
    <t>Calendly</t>
  </si>
  <si>
    <t>Schedule tours, interviews, and meetings</t>
  </si>
  <si>
    <t>Hootsuite</t>
  </si>
  <si>
    <t>Social media scheduling and management</t>
  </si>
  <si>
    <t>Jotform</t>
  </si>
  <si>
    <t>Forms, waitlists, surveys, and enrollment inquiries</t>
  </si>
  <si>
    <t>Findmyshift</t>
  </si>
  <si>
    <t>Employee scheduling and staff shift management</t>
  </si>
  <si>
    <t>Zoho</t>
  </si>
  <si>
    <t>Forms, email, and CRM management</t>
  </si>
  <si>
    <t>Bonus-Empty Spots Cost</t>
  </si>
  <si>
    <t>Revenue</t>
  </si>
  <si>
    <t>Amount</t>
  </si>
  <si>
    <t>See how much you lose annually with each empty spot</t>
  </si>
  <si>
    <t>Current Revenue</t>
  </si>
  <si>
    <t xml:space="preserve">DIRECTIONS: 
1. Enter your monthly tuition and your enrollment numbers.
3. Review lost revenue and open capacity. </t>
  </si>
  <si>
    <t>New Revenue</t>
  </si>
  <si>
    <t>SCHOOL CAPACITY</t>
  </si>
  <si>
    <t>Monthly Tuition Per Child</t>
  </si>
  <si>
    <t>Enrollment Percentage</t>
  </si>
  <si>
    <t>💰</t>
  </si>
  <si>
    <t>Current Enrollment</t>
  </si>
  <si>
    <t>Open Capacity Percentage</t>
  </si>
  <si>
    <t>Licensed Capacity</t>
  </si>
  <si>
    <t>Open Spots</t>
  </si>
  <si>
    <t>EMPTY SPOT REVENUE LOSS</t>
  </si>
  <si>
    <t>TIPS &amp; TOOLS: Even a few empty spots can quietly cost your school tens of thousands of dollars each year. Use this sheet monthly to monitor enrollment health.</t>
  </si>
  <si>
    <t>Monthly Revenue Lost</t>
  </si>
  <si>
    <t>Annual Revenue Lost</t>
  </si>
  <si>
    <t>Start Here: How to Use Your Childcare Calculator Workbook</t>
  </si>
  <si>
    <t xml:space="preserve">Quick Tip: Start with the calculator that matches the question you are trying to answer today. You do not have to complete the whole workbook at once. Use the specific childcare calculator for the information you want to find out now! </t>
  </si>
  <si>
    <t xml:space="preserve">Quick Tip: When you see a bright yellow box, ( like this one, ) this is where you type your information. For example your "tution rates", then the other calculations all happen automatically-- Yeah! </t>
  </si>
  <si>
    <t>Staff Raise Planner</t>
  </si>
  <si>
    <t>Lead to Enrollment</t>
  </si>
  <si>
    <t>Purpose: Shows what raises cost by employee, by week, and by year.
Why it matters: Raises are important for retention, but this lets you give raises with your eyes open and plan the budget before payroll jumps.
How to use it:
1. Enter each employee’s current rate.
2. Choose the raise amount.
3. Review the total added payroll cost.</t>
  </si>
  <si>
    <t>Purpose: Tracks calls, inquiries, tours, enrollments, and conversion rates.
Why it matters: Marketing only matters if it turns into enrollment. This helps you see where families are dropping off and where follow-up can improve.
How to use it:
1. Add inquiries, tours, and enrollments.
2. Review your conversion percentages.
3. Use the numbers to improve follow-up.</t>
  </si>
  <si>
    <t>Tuition Increase Planner</t>
  </si>
  <si>
    <t>Tuition Pricing Comparison</t>
  </si>
  <si>
    <t>Purpose: Shows what a small tuition increase can really do over a month and a year.
Why it matters: Tuition changes feel scary until you see the numbers. This helps you decide if your increase is enough to cover rising costs without overthinking it.
How to use it:
1. Enter your current tuition.
2. Add the increase amount or percent.
3. Review the new monthly and yearly income.</t>
  </si>
  <si>
    <t>Purpose: Compares your tuition to other pricing options, programs, or competitors.
Why it matters: This helps you see whether you are priced too low, too high, or right where you should be for the value you provide.
How to use it:
1. Add your current rates.
2. Enter the comparison rates.
3. Use the difference to guide pricing decisions.</t>
  </si>
  <si>
    <t>12-Month P&amp;L</t>
  </si>
  <si>
    <t>Profit &amp; Cost Percentage</t>
  </si>
  <si>
    <t>Purpose: Tracks income and expenses month by month for the full year.
Why it matters: This helps you see patterns, slow months, strong months, and where money is going instead of waiting until tax time.
How to use it:
1. Enter monthly income and expenses.
2. Review monthly totals.
3. Use it to plan, budget, and spot trends.</t>
  </si>
  <si>
    <t>Purpose: Shows what percent of income goes to payroll, rent, expenses, and profit.
Why it matters: This gives you the big-picture health of your school. It is the easiest way to spot when one expense category is getting too heavy.
How to use it:
1. Enter income and expenses.
2. Review each cost percentage.
3. Use it as a quick financial checkup.</t>
  </si>
  <si>
    <t>Private Pay vs Subsidy</t>
  </si>
  <si>
    <t>Classroom Profit + Break-Even</t>
  </si>
  <si>
    <t>Purpose: Compares private tuition and subsidy income in the same classroom.
Why it matters: Subsidy can be great, but you need to know what each spot is really worth so your classroom mix still works financially.
How to use it:
1. Enter private pay rates and subsidy rates.
2. Add how many children are in each category.
3. Compare total income and differences.</t>
  </si>
  <si>
    <t>Purpose: Compares classroom income to payroll cost and shows break-even points.
Why it matters: This is where you see which classrooms are carrying their weight, which rooms need enrollment, and how many children you need to cover staffing.
How to use it:
1. Enter tuition, enrollment, and staffing.
2. Check classroom income vs. payroll.
3. Review break-even enrollment and money left over.</t>
  </si>
  <si>
    <t>Staff Turnover</t>
  </si>
  <si>
    <t>Purpose: Estimates the real cost of losing staff and replacing them.
Why it matters: Turnover costs more than most owners realize. This helps show the value of retention, training, and a strong workplace culture.
How to use it:
1. Enter staff lost and replacement costs.
2. Add hiring/training time if known.
3. Review the estimated turnover cost.</t>
  </si>
  <si>
    <t>Purpose: Estimates the extra employer costs that sit on top of hourly wages.
Why it matters: A staff member’s hourly rate is not the full cost. Payroll taxes, workers comp, and unemployment can quietly change your real staffing cost.
How to use it:
1. Enter the hourly rate.
2. Add the employer cost percentage.
3. Review the true hourly cost.</t>
  </si>
  <si>
    <t>Purpose: A quick reference area for payroll-related state resources.
Why it matters: Every state handles payroll rules differently. This gives you a place to keep helpful links close by when checking requirements.
How to use it:
1. Find your state.
2. Use the links as a reference.
3. Confirm final details with payroll, your CPA, or your state agency.</t>
  </si>
  <si>
    <t>See the real cost of a raise after payroll taxes, benefits, and other employer costs.</t>
  </si>
  <si>
    <t>DIRECTIONS</t>
  </si>
  <si>
    <t>On the top boxes, enter the current hourly rate you pay and your estimated payroll tax + insurance load into the yellow boxes. This shows you the true cost per hour.
The "Raise Planning Table" below shows how much a 3%, 5%, or 10% raise costs once employer payroll taxes and insurance are included. The first box (pink) shows the hourly rate, and the boxes to the right show the cost at each raise percentage.
For your state's payroll tax rates, check the "State Payroll Links" tab — it has links to all 50 states.
The default 15% estimate includes employer Social Security + Medicare taxes, Federal Unemployment (FUTA), State Unemployment (SUTA/UI), and workers compensation insurance. Rates vary by state and employer history.</t>
  </si>
  <si>
    <t>CURRENT PAY RATE</t>
  </si>
  <si>
    <t xml:space="preserve">ADDITIONAL EMPLOYER COST                                 </t>
  </si>
  <si>
    <t>TRUE CURRENT HOURLY COST</t>
  </si>
  <si>
    <t>ANNUAL CURRENT COST</t>
  </si>
  <si>
    <t xml:space="preserve">  (Estimated taxes/insurance)</t>
  </si>
  <si>
    <t>Raise Planning Table — Wage + Added Employer Cost</t>
  </si>
  <si>
    <t>Current Hourly</t>
  </si>
  <si>
    <t>Annual Wage Only</t>
  </si>
  <si>
    <t>3% Raise</t>
  </si>
  <si>
    <t>Annual True Cost</t>
  </si>
  <si>
    <t>5% Raise</t>
  </si>
  <si>
    <t>10% Raisw</t>
  </si>
  <si>
    <t>Multiple Employee Raise Summary</t>
  </si>
  <si>
    <t>Employee Name</t>
  </si>
  <si>
    <t>Current Rate</t>
  </si>
  <si>
    <t>Hours/Week</t>
  </si>
  <si>
    <t>Added Employer Cost %</t>
  </si>
  <si>
    <t>True Hourly Cost</t>
  </si>
  <si>
    <t>Annual Cost</t>
  </si>
  <si>
    <t>New Pay Rate-After Raise</t>
  </si>
  <si>
    <t>Weekly Increase</t>
  </si>
  <si>
    <t>Annual Added Cost</t>
  </si>
  <si>
    <t>Example Teacher</t>
  </si>
  <si>
    <t>TOTAL</t>
  </si>
  <si>
    <t>TIPS &amp; TOOLS</t>
  </si>
  <si>
    <t>• Employer payroll costs vary by state and claims history.      • Default 15% estimate includes payroll taxes and workers comp.</t>
  </si>
  <si>
    <t>Lead to Enrollment Calculator</t>
  </si>
  <si>
    <t>This shows how well initial calls, emails, and tours convert into enrolled families.</t>
  </si>
  <si>
    <t>DIRECTIONS: Enter your weekly lead and enrollment numbers into the yellow boxes. The top section tracks one 5-week monthly period at a time. The lower section, “12-Month Enrollment Summary,” can be used to monitor yearly trends, conversion percentages, seasonal enrollment patterns, and overall school growth. Each month, simply copy and paste the monthly totals into the bottom annual table.</t>
  </si>
  <si>
    <t>Monthly Total Leads</t>
  </si>
  <si>
    <t>Booked Tours</t>
  </si>
  <si>
    <t>Enrollments</t>
  </si>
  <si>
    <t>Overall Conversion</t>
  </si>
  <si>
    <t>Enrollment Funnel - Week 1</t>
  </si>
  <si>
    <t>Enrollment Funnel - Week 2</t>
  </si>
  <si>
    <t>Enrollment Funnel - Week 3</t>
  </si>
  <si>
    <t>Enrollment Funnel - Week 4</t>
  </si>
  <si>
    <t>Enrollment Funnel - Week 5</t>
  </si>
  <si>
    <t>Step</t>
  </si>
  <si>
    <t>Count</t>
  </si>
  <si>
    <t>All Inquiries</t>
  </si>
  <si>
    <t>Calls</t>
  </si>
  <si>
    <t>Walk-Ins</t>
  </si>
  <si>
    <t>Email Leads</t>
  </si>
  <si>
    <t xml:space="preserve">Conversion </t>
  </si>
  <si>
    <t>Completed Tours</t>
  </si>
  <si>
    <t>Overall Lead to Enrollment %</t>
  </si>
  <si>
    <t>Monthly Summary</t>
  </si>
  <si>
    <t>Copy each month's numbers below for the year to date conversion percentage.</t>
  </si>
  <si>
    <t>Metric</t>
  </si>
  <si>
    <t>Conversion</t>
  </si>
  <si>
    <t>Month</t>
  </si>
  <si>
    <t>Total Leads</t>
  </si>
  <si>
    <t>Overall Lead to Enrollment</t>
  </si>
  <si>
    <t>January</t>
  </si>
  <si>
    <t>February</t>
  </si>
  <si>
    <t>March</t>
  </si>
  <si>
    <t>April</t>
  </si>
  <si>
    <t>Total Lead to Enrollment</t>
  </si>
  <si>
    <t>May</t>
  </si>
  <si>
    <t>June</t>
  </si>
  <si>
    <t>July</t>
  </si>
  <si>
    <t>August</t>
  </si>
  <si>
    <t>September</t>
  </si>
  <si>
    <t>October</t>
  </si>
  <si>
    <t>November</t>
  </si>
  <si>
    <t>December</t>
  </si>
  <si>
    <t>ANNUAL TOTAL / AVERAGE</t>
  </si>
  <si>
    <t>This show you how much more money you can make with various tution increases.</t>
  </si>
  <si>
    <t>DIRECTIONS: Enter your numbers into the yellow boxes. These reflect your current tuition rates, the increase you are considering (by dollar amount or percentage), and how even a small tuition increase can impact your monthly and annual revenue.
*The top section is designed for one classroom or one tuition rate. The lower section, “Multiple Classrooms – Full School Summary,” can be used for multiple classrooms with different tuition rates. Simply complete one classroom at a time on the right table, ( # of students and tution rate,)  then copy and paste the information into the “Multiple Classrooms – Full School Summary” table.</t>
  </si>
  <si>
    <t>ONE CLASSROOM SUMMARY</t>
  </si>
  <si>
    <t>%</t>
  </si>
  <si>
    <t>PERCENT INCREASE</t>
  </si>
  <si>
    <t>$</t>
  </si>
  <si>
    <t>CURRENT MONTHLY INCOME</t>
  </si>
  <si>
    <t>INCREASED MONTHLY INCOME</t>
  </si>
  <si>
    <t>↗</t>
  </si>
  <si>
    <t>INCREASED MONTHLY PROFIT</t>
  </si>
  <si>
    <t>CURRENT ANNUAL INCOME</t>
  </si>
  <si>
    <t>NEW ANNUAL INCOME</t>
  </si>
  <si>
    <t>ANNUAL  PROFIT INCREASE</t>
  </si>
  <si>
    <t>CURRENT INFORMATION</t>
  </si>
  <si>
    <t>INCREASE SUMMARY</t>
  </si>
  <si>
    <t>Current Monthly Tuition (Per Child)</t>
  </si>
  <si>
    <t>New Monthly Tuition (Per Child)</t>
  </si>
  <si>
    <t>Annual Increase %</t>
  </si>
  <si>
    <t>Monthly Increase (Per Child)</t>
  </si>
  <si>
    <t>Number of Enrolled Children</t>
  </si>
  <si>
    <t>Annual Increase (Per Child)</t>
  </si>
  <si>
    <t>Months Per Year</t>
  </si>
  <si>
    <t>Annual Additional Revenue</t>
  </si>
  <si>
    <t>Current Monthly Revenue</t>
  </si>
  <si>
    <t>New Monthly Revenue</t>
  </si>
  <si>
    <t>Current Annual Revenue</t>
  </si>
  <si>
    <t>New Annual Revenue</t>
  </si>
  <si>
    <t>MULTIPLE CLASSROOMS-FULL SCHOOL SUMMARY</t>
  </si>
  <si>
    <t xml:space="preserve"> MULTIPLE CLASSROOMS-FULL SCHOOL SUMMARY</t>
  </si>
  <si>
    <t>Class / Room</t>
  </si>
  <si>
    <t>Current Monthly Tuition Income</t>
  </si>
  <si>
    <t>Increase %</t>
  </si>
  <si>
    <t>Monthly $ Increase</t>
  </si>
  <si>
    <t>New Monthly Income</t>
  </si>
  <si>
    <t>Class #1</t>
  </si>
  <si>
    <t>Class #2</t>
  </si>
  <si>
    <t>Class #3</t>
  </si>
  <si>
    <t>Class #4</t>
  </si>
  <si>
    <t>Class #5</t>
  </si>
  <si>
    <t>Class #6</t>
  </si>
  <si>
    <t>Class #7</t>
  </si>
  <si>
    <t>Class #8</t>
  </si>
  <si>
    <t>Class #9</t>
  </si>
  <si>
    <t>Class #10</t>
  </si>
  <si>
    <t>Monthly Total</t>
  </si>
  <si>
    <t>Total - 12 Months</t>
  </si>
  <si>
    <t>TIPS AND TOOLS</t>
  </si>
  <si>
    <t xml:space="preserve">★ Look online and ask AI searches to find competitions prices.       </t>
  </si>
  <si>
    <t xml:space="preserve">★ You can "secret shop" by calling and visitng other childcare programs in your area. </t>
  </si>
  <si>
    <t>★ Join Facebook and other social media groups for childcare and preschool professionals and ask their curent rates.</t>
  </si>
  <si>
    <t>See how your rates compare to local competitors</t>
  </si>
  <si>
    <t>DIRECTIONS: Enter your numbers into the yellow boxes. These reflect your current tuition rates and your competitors’ pricing.
The top section is designed for comparing one classroom or one tuition rate at a time. The lower section, “Multiple Schools Comparison Summary,” can be used to compare multiple schools with different tuition rates. Simply complete one school at a time, then copy and paste the information into the summary table below.</t>
  </si>
  <si>
    <t>YOUR AVG. TUITION</t>
  </si>
  <si>
    <t>MARKET AVG.</t>
  </si>
  <si>
    <t>AVG. DIFFERENCE</t>
  </si>
  <si>
    <t>★ Do not race to the bottom.                             ★ Use competitors as a guide, not a rule.       ★ Consider hours, meals, curriculum, and reputation.</t>
  </si>
  <si>
    <t>Local Tuition Comparison</t>
  </si>
  <si>
    <t>Class</t>
  </si>
  <si>
    <t>Your Price</t>
  </si>
  <si>
    <t>Competitor Price</t>
  </si>
  <si>
    <t>Difference</t>
  </si>
  <si>
    <t>Suggestion</t>
  </si>
  <si>
    <t>Infants</t>
  </si>
  <si>
    <t>Toddlers</t>
  </si>
  <si>
    <t>Twos</t>
  </si>
  <si>
    <t>Preschool</t>
  </si>
  <si>
    <t>PreK</t>
  </si>
  <si>
    <t>Camp/Before-After Care</t>
  </si>
  <si>
    <t>Average</t>
  </si>
  <si>
    <t>MULTIPLE SCHOOLS COMPARISON - SUMMARY</t>
  </si>
  <si>
    <t>School/Class</t>
  </si>
  <si>
    <t>12 Month Profit and Loss</t>
  </si>
  <si>
    <t>A childcare-specific profit and loss statement.</t>
  </si>
  <si>
    <t>DIRECTIONS: This page is fully editable, all costs and categories can be added by you.Enter your numbers monthly into the correct categories.  All items may be changed to fit your exact cost and profit categories. The “Add Backs” column is where you can enter personal or one-time expenses paid through the business. Many business expenses may be legally tax deductible when used for business operations, such as a cell phone. At the bottom of the page, you will find industry benchmarks showing your costs as a percentage of income. This is a helpful tool to review spending, profit, and financial health.</t>
  </si>
  <si>
    <t>12 Month Profit &amp; Loss</t>
  </si>
  <si>
    <t>Add Backs</t>
  </si>
  <si>
    <t>Cost Percentage</t>
  </si>
  <si>
    <t>REVENUE</t>
  </si>
  <si>
    <t>Tuition/Childcare Revenue</t>
  </si>
  <si>
    <t>State Funding &amp; Subsidies</t>
  </si>
  <si>
    <t>Grant</t>
  </si>
  <si>
    <t>TOTAL INCOME</t>
  </si>
  <si>
    <t xml:space="preserve">PAYROLL </t>
  </si>
  <si>
    <t xml:space="preserve"> Net Payroll</t>
  </si>
  <si>
    <t>Payroll Taxes</t>
  </si>
  <si>
    <t xml:space="preserve"> WC Insurance</t>
  </si>
  <si>
    <t>Benefits</t>
  </si>
  <si>
    <t>PAYROLL CATEGORY TOTAL</t>
  </si>
  <si>
    <t>INSURANCE</t>
  </si>
  <si>
    <t>Insurance Property</t>
  </si>
  <si>
    <t xml:space="preserve"> Insurance Liability</t>
  </si>
  <si>
    <t xml:space="preserve"> Insurance Vehicles</t>
  </si>
  <si>
    <t>INSURANCE CATEGORY TOTAL</t>
  </si>
  <si>
    <t>Tuition Refunds</t>
  </si>
  <si>
    <t xml:space="preserve"> Tuition Refunds</t>
  </si>
  <si>
    <t>TUITION REFUNDS CATEGORY TOTAL</t>
  </si>
  <si>
    <t>FACILITY &amp; VEHICLES</t>
  </si>
  <si>
    <t>Alarm/Security</t>
  </si>
  <si>
    <t>Waste Removal</t>
  </si>
  <si>
    <t>Maintenance</t>
  </si>
  <si>
    <t>Rent/Mortgage</t>
  </si>
  <si>
    <t>Vehicle /Transportation Costs</t>
  </si>
  <si>
    <t>RENT &amp; FACILITIES CATEGORY TOTAL</t>
  </si>
  <si>
    <t>UTILITIES &amp; COMMUNICATIONS</t>
  </si>
  <si>
    <t xml:space="preserve"> Electric </t>
  </si>
  <si>
    <t>Phone/Internet</t>
  </si>
  <si>
    <t>Gas</t>
  </si>
  <si>
    <t>Water</t>
  </si>
  <si>
    <t>UTILITIES CATEGORY TOTAL</t>
  </si>
  <si>
    <t>PROFESSIONAL SERVICES</t>
  </si>
  <si>
    <t>Business Loan</t>
  </si>
  <si>
    <t>Payroll Company</t>
  </si>
  <si>
    <t>Hiring Advertising</t>
  </si>
  <si>
    <t>Training/Education</t>
  </si>
  <si>
    <t>Accounting/Legal</t>
  </si>
  <si>
    <t>PROFESSIONAL SERVICES TOTAL</t>
  </si>
  <si>
    <t>PROCESSING &amp; TRANSACTION FEES</t>
  </si>
  <si>
    <t>Tuition Processing</t>
  </si>
  <si>
    <t>Bank Fees</t>
  </si>
  <si>
    <t>Credit Card Fees</t>
  </si>
  <si>
    <t>PROCESSING FEES TOTAL</t>
  </si>
  <si>
    <t>LICENSING</t>
  </si>
  <si>
    <t xml:space="preserve">Licensing </t>
  </si>
  <si>
    <t>LICENSING CATEGORY TOTAL</t>
  </si>
  <si>
    <t>BUSINESS TOOLS</t>
  </si>
  <si>
    <t>Cell Phones</t>
  </si>
  <si>
    <t>Childcare Software</t>
  </si>
  <si>
    <t>Website</t>
  </si>
  <si>
    <t>Email Provider/CRM</t>
  </si>
  <si>
    <t>AI Tools</t>
  </si>
  <si>
    <t>Organization Memberships</t>
  </si>
  <si>
    <t>Other</t>
  </si>
  <si>
    <t>278</t>
  </si>
  <si>
    <t>BUSINESS TOOLS TOTALS</t>
  </si>
  <si>
    <t>SUPPLIES</t>
  </si>
  <si>
    <t>Grocery/Food Supplies</t>
  </si>
  <si>
    <t>Cleaning/Maintenance</t>
  </si>
  <si>
    <t>Curriculum</t>
  </si>
  <si>
    <t>Educational Stores</t>
  </si>
  <si>
    <t>Party Supplies &amp; Events</t>
  </si>
  <si>
    <t>Staff Celebrations/Gifts</t>
  </si>
  <si>
    <t>SUPPLIES TOTALS</t>
  </si>
  <si>
    <t>MARKETING</t>
  </si>
  <si>
    <t>Online Advertising</t>
  </si>
  <si>
    <t>Newspaper</t>
  </si>
  <si>
    <t>Direct Mail</t>
  </si>
  <si>
    <t>Printed Materials (postcards/flyers/etc.)</t>
  </si>
  <si>
    <t>MARKETING TOTAL</t>
  </si>
  <si>
    <t xml:space="preserve">TRAVEL </t>
  </si>
  <si>
    <t xml:space="preserve">Events </t>
  </si>
  <si>
    <t>Food</t>
  </si>
  <si>
    <t>Hotel/Flights</t>
  </si>
  <si>
    <t>Rental Cars/Parking/Gas</t>
  </si>
  <si>
    <t>TRAVEL TOTALS</t>
  </si>
  <si>
    <t>MONTHLY TOTALS BY CATEGORY</t>
  </si>
  <si>
    <t>Payroll Category Total</t>
  </si>
  <si>
    <t>Insurance Category Total</t>
  </si>
  <si>
    <t>Tuition Refunds Category Total</t>
  </si>
  <si>
    <t>Rent &amp; Facilities Category Total</t>
  </si>
  <si>
    <t>Utilities Category Total</t>
  </si>
  <si>
    <t>Professional Services Total</t>
  </si>
  <si>
    <t>Processing Fees Total</t>
  </si>
  <si>
    <t>Licensing Totals</t>
  </si>
  <si>
    <t>Business Tools Totals</t>
  </si>
  <si>
    <t>Supplies Totals</t>
  </si>
  <si>
    <t>Marketing Totals</t>
  </si>
  <si>
    <t>Travel Totals</t>
  </si>
  <si>
    <t>Total Expenses</t>
  </si>
  <si>
    <t>TOTALS</t>
  </si>
  <si>
    <t>TOTAL REVENUE</t>
  </si>
  <si>
    <t>TOTAL EXPENSES</t>
  </si>
  <si>
    <t>PROFIT</t>
  </si>
  <si>
    <t>ADD BACKS</t>
  </si>
  <si>
    <t>TOTAL NET PROFIT</t>
  </si>
  <si>
    <t>Healthy Childcare Business Financial Benchmarks</t>
  </si>
  <si>
    <t>Category</t>
  </si>
  <si>
    <t>Healthy Goal Range</t>
  </si>
  <si>
    <t>Notes</t>
  </si>
  <si>
    <t>Payroll / Labor</t>
  </si>
  <si>
    <t>45%–55%</t>
  </si>
  <si>
    <t>Largest expense category for most schools</t>
  </si>
  <si>
    <t>Rent / Mortgage</t>
  </si>
  <si>
    <t>8%–12%</t>
  </si>
  <si>
    <t>Under 10% is excellent</t>
  </si>
  <si>
    <t>Operational Expenses</t>
  </si>
  <si>
    <t>15%–25%</t>
  </si>
  <si>
    <t>Utilities, software, insurance, supplies, licensing, etc.</t>
  </si>
  <si>
    <t>Advertising / Marketing</t>
  </si>
  <si>
    <t>2%–5%</t>
  </si>
  <si>
    <t>Growing schools may spend more</t>
  </si>
  <si>
    <t>Food &amp; Classroom Supplies</t>
  </si>
  <si>
    <t>3%–8%</t>
  </si>
  <si>
    <t>Depends on meals/curriculum included</t>
  </si>
  <si>
    <t>Tuition Refunds / Discounts</t>
  </si>
  <si>
    <t>Under 2%</t>
  </si>
  <si>
    <t>Higher may indicate retention issues</t>
  </si>
  <si>
    <t>Professional Services</t>
  </si>
  <si>
    <t>1%–4%</t>
  </si>
  <si>
    <t>Payroll, legal, accounting, consultants</t>
  </si>
  <si>
    <t>Processing Fees</t>
  </si>
  <si>
    <t>1%–3%</t>
  </si>
  <si>
    <t>Credit cards, tuition software, ACH fees</t>
  </si>
  <si>
    <t>Insurance</t>
  </si>
  <si>
    <t>Property, liability, workers comp</t>
  </si>
  <si>
    <t>Travel &amp; Education</t>
  </si>
  <si>
    <t>Conferences, training, networking</t>
  </si>
  <si>
    <t>Net Profit Margin</t>
  </si>
  <si>
    <t>10%–20%</t>
  </si>
  <si>
    <t>Traditional accounting profit</t>
  </si>
  <si>
    <t>Owner Benefit Margin</t>
  </si>
  <si>
    <t>20%–35%+</t>
  </si>
  <si>
    <t>Profit plus common add-backs</t>
  </si>
  <si>
    <t>VERY Strong Childcare Center Targets</t>
  </si>
  <si>
    <t>Excellent Target</t>
  </si>
  <si>
    <t>Payroll</t>
  </si>
  <si>
    <t>Under 50%</t>
  </si>
  <si>
    <t>Rent</t>
  </si>
  <si>
    <t>Under 10%</t>
  </si>
  <si>
    <t>Occupancy</t>
  </si>
  <si>
    <t>90%–100%</t>
  </si>
  <si>
    <t>Marketing ROI</t>
  </si>
  <si>
    <t>4x–10x return</t>
  </si>
  <si>
    <t>Owner Benefit</t>
  </si>
  <si>
    <t>25%–35%+</t>
  </si>
  <si>
    <t>Profit &amp; Cost percentages</t>
  </si>
  <si>
    <t>Profit and costs by category.</t>
  </si>
  <si>
    <t>DIRECTIONS: The "Monthly Totals by Category," will automatically load from the "12 Month P &amp; L tab." This sheet shows common childcare business cost benchmarks by percentage of income and compares them to your numbers. As a general rule, larger centers with more overhead may have lower profit margins as a percentage.</t>
  </si>
  <si>
    <t>MY MONTHLY TOTALS BY CATEGORY</t>
  </si>
  <si>
    <t>Childcare Industry Standards</t>
  </si>
  <si>
    <t>Private Pay &amp; Subsidy Pay Analysis</t>
  </si>
  <si>
    <t>Compare private pay and subsidy reimbursement by classroom.</t>
  </si>
  <si>
    <t xml:space="preserve">DIRECTIONS: Enter your numbers into the yellow boxes. Use this sheet to compare private-pay tuition income with subsidy reimbursement income by classroom and see how each pay type affects total monthly income.
</t>
  </si>
  <si>
    <t>Income Summary</t>
  </si>
  <si>
    <t>Type</t>
  </si>
  <si>
    <t>Monthly Income</t>
  </si>
  <si>
    <t>% of Total</t>
  </si>
  <si>
    <t>Kids</t>
  </si>
  <si>
    <t>Private Pay</t>
  </si>
  <si>
    <t>Subsidy</t>
  </si>
  <si>
    <t># PRIVATE PAY KIDS</t>
  </si>
  <si>
    <t># SUBSIDY PAY KIDS</t>
  </si>
  <si>
    <t>TOTAL MONTHLY INCOME</t>
  </si>
  <si>
    <t>Monthly Income by Private Tuition</t>
  </si>
  <si>
    <t>Monthly Income by Subsidy Tuition</t>
  </si>
  <si>
    <t>Private Tuition Rate</t>
  </si>
  <si>
    <t>Subsidy Tuition Rate</t>
  </si>
  <si>
    <t>Private/Subsidy Difference</t>
  </si>
  <si>
    <t># Private Pay Kids</t>
  </si>
  <si>
    <t># Subsidy Pay Kids</t>
  </si>
  <si>
    <t>Infant</t>
  </si>
  <si>
    <t>Toddler</t>
  </si>
  <si>
    <t>Prepper</t>
  </si>
  <si>
    <t>Totals</t>
  </si>
  <si>
    <t>Director Notes</t>
  </si>
  <si>
    <t>• A balanced mix can help stabilize monthly revenue.</t>
  </si>
  <si>
    <t>• Review subsidy rates against private tuition regularly.</t>
  </si>
  <si>
    <t>• Use the difference column to spot underpriced classrooms.</t>
  </si>
  <si>
    <t>Classroom Profit + Break-Even Calculator</t>
  </si>
  <si>
    <t>See how tuition income, minus staff payroll, changes as you add children and staff.</t>
  </si>
  <si>
    <t>Enter your hourly wage, hours per week, classroom ratio, and monthly tuition into the yellow boxes. The table shows monthly tuition income, monthly payroll cost, monthly profit, and annual profit as children are added.</t>
  </si>
  <si>
    <t>MONTHLY TUITION</t>
  </si>
  <si>
    <t>RATIO</t>
  </si>
  <si>
    <t>Payroll Cost by Staff Count</t>
  </si>
  <si>
    <t>Optional Tuition Reference</t>
  </si>
  <si>
    <t>Monthly Tuition</t>
  </si>
  <si>
    <t>1 Staff</t>
  </si>
  <si>
    <t>Hours Per Week</t>
  </si>
  <si>
    <t>2 Staff</t>
  </si>
  <si>
    <t>Classroom Ratio 1:</t>
  </si>
  <si>
    <t>3 Staff</t>
  </si>
  <si>
    <t>4 Staff</t>
  </si>
  <si>
    <t># Students</t>
  </si>
  <si>
    <t># of Staff</t>
  </si>
  <si>
    <t>Tuition Income</t>
  </si>
  <si>
    <t>Monthly Profit</t>
  </si>
  <si>
    <t>Annual Profit</t>
  </si>
  <si>
    <t>• This shows tuition income minus staff payroll.</t>
  </si>
  <si>
    <t>• Use it to test whether adding children requires another staff member.</t>
  </si>
  <si>
    <t>• When the staff count jumps, profit may dip until enrollment fills.</t>
  </si>
  <si>
    <t>• Add rent, supplies, and other costs separately for full classroom profit.</t>
  </si>
  <si>
    <t>Staff Turnover Tracker</t>
  </si>
  <si>
    <t>Track staff turnover month by month.</t>
  </si>
  <si>
    <t xml:space="preserve">DIRECTIONS: Enter your staffing numbers into the yellow boxes. Track new hires, resignations, terminations, and turnover percentages monthly. The annual table automatically totals and averages your yearly staffing trends.
</t>
  </si>
  <si>
    <t>Change</t>
  </si>
  <si>
    <t>Starting Staff</t>
  </si>
  <si>
    <t>New Hires</t>
  </si>
  <si>
    <t>Resignations</t>
  </si>
  <si>
    <t>Terminations</t>
  </si>
  <si>
    <t>Ending Staff</t>
  </si>
  <si>
    <t>Turnover %</t>
  </si>
  <si>
    <t>12-Month Staff Turnover Summary</t>
  </si>
  <si>
    <t>Employee Cost Calculator</t>
  </si>
  <si>
    <t>See the real hourly and annual cost of an employee after payroll taxes and benefits.</t>
  </si>
  <si>
    <t>HOURLY WAGE</t>
  </si>
  <si>
    <t>TOTAL TAX COST / HR</t>
  </si>
  <si>
    <t>TRUE HOURLY COST</t>
  </si>
  <si>
    <t>Employee Hourly Cost Inputs</t>
  </si>
  <si>
    <t>Payroll Tax / Cost Item</t>
  </si>
  <si>
    <t>Rate</t>
  </si>
  <si>
    <t>Hourly Cost</t>
  </si>
  <si>
    <t>Social Security</t>
  </si>
  <si>
    <t>Employer payroll tax</t>
  </si>
  <si>
    <t>Medicare</t>
  </si>
  <si>
    <t>Federal UI</t>
  </si>
  <si>
    <t>Estimate only</t>
  </si>
  <si>
    <t>State UI</t>
  </si>
  <si>
    <t>State ETT</t>
  </si>
  <si>
    <t>TOTAL PAYROLL TAXES + BENEFITS</t>
  </si>
  <si>
    <t>Employee Cost Summary</t>
  </si>
  <si>
    <t>Weeks Per Year</t>
  </si>
  <si>
    <t>Weekly Cost</t>
  </si>
  <si>
    <t>Reference – State Payroll Tax Links</t>
  </si>
  <si>
    <t>This is a reference list for state employer payroll taxes.</t>
  </si>
  <si>
    <t xml:space="preserve">DIRECTIONS: This is a resource to find your state payroll taxes. Always check with your state authorities, as well as any bookkeepers, CPA, or payroll companies you use annually. </t>
  </si>
  <si>
    <t>Employer payroll taxes, unemployment insurance rates, and training taxes vary by state and employer history.</t>
  </si>
  <si>
    <t>Please verify your current rates directly with your state labor or unemployment agency.</t>
  </si>
  <si>
    <t>You can find official state employer tax information here:</t>
  </si>
  <si>
    <t xml:space="preserve">                                                                       Classroom Profit by Number of Students</t>
  </si>
  <si>
    <t>Adjust to your  state</t>
  </si>
  <si>
    <t>DIRECTIONS: Enter the employee’s hourly wages into the yellow box.  You must also enter your state's UI and ETT taxes, these are  state unemployment and training  taxes.  The calculator automatically estimates payroll taxes, total hourly cost, weekly cost, monthly cost, and annual employee cost.   (*State UI = State Unemployment Insurance
This is the state unemployment tax employers pay. It helps fund unemployment benefits for employees who lose their jobs.</t>
  </si>
  <si>
    <t>WEEKLY HOURS</t>
  </si>
  <si>
    <t>Hourly Wage</t>
  </si>
  <si>
    <t>Start Here: Welcome to Simplifying your Finances!</t>
  </si>
  <si>
    <t>Alabama</t>
  </si>
  <si>
    <t>labor.alabama.gov</t>
  </si>
  <si>
    <t>Alaska</t>
  </si>
  <si>
    <t>labor.alaska.gov</t>
  </si>
  <si>
    <t>Arizona</t>
  </si>
  <si>
    <t>azui.gov</t>
  </si>
  <si>
    <t>Arkansas</t>
  </si>
  <si>
    <t>dws.arkansas.gov</t>
  </si>
  <si>
    <t>California</t>
  </si>
  <si>
    <t>edd.ca.gov</t>
  </si>
  <si>
    <t>Colorado</t>
  </si>
  <si>
    <t>cdle.colorado.gov</t>
  </si>
  <si>
    <t>Connecticut</t>
  </si>
  <si>
    <t>ct.gov/dol</t>
  </si>
  <si>
    <t>Delaware</t>
  </si>
  <si>
    <t>labor.delaware.gov</t>
  </si>
  <si>
    <t>Florida</t>
  </si>
  <si>
    <t>floridarevenue.com</t>
  </si>
  <si>
    <t>Georgia</t>
  </si>
  <si>
    <t>dol.georgia.gov</t>
  </si>
  <si>
    <t>Hawaii</t>
  </si>
  <si>
    <t>labor.hawaii.gov</t>
  </si>
  <si>
    <t>Idaho</t>
  </si>
  <si>
    <t>labor.idaho.gov</t>
  </si>
  <si>
    <t>Illinois</t>
  </si>
  <si>
    <t>ides.illinois.gov</t>
  </si>
  <si>
    <t>Indiana</t>
  </si>
  <si>
    <t>in.gov/dwd</t>
  </si>
  <si>
    <t>Iowa</t>
  </si>
  <si>
    <t>iowaworkforcedevelopment.gov</t>
  </si>
  <si>
    <t>Kansas</t>
  </si>
  <si>
    <t>dol.ks.gov</t>
  </si>
  <si>
    <t>Kentucky</t>
  </si>
  <si>
    <t>kcc.ky.gov</t>
  </si>
  <si>
    <t>Louisiana</t>
  </si>
  <si>
    <t>laworks.net</t>
  </si>
  <si>
    <t>Maine</t>
  </si>
  <si>
    <t>maine.gov/labor</t>
  </si>
  <si>
    <t>Maryland</t>
  </si>
  <si>
    <t>labor.maryland.gov</t>
  </si>
  <si>
    <t>Massachusetts</t>
  </si>
  <si>
    <t>mass.gov/dua</t>
  </si>
  <si>
    <t>Michigan</t>
  </si>
  <si>
    <t>michigan.gov/leo</t>
  </si>
  <si>
    <t>Minnesota</t>
  </si>
  <si>
    <t>uimn.org</t>
  </si>
  <si>
    <t>Mississippi</t>
  </si>
  <si>
    <t>mdes.ms.gov</t>
  </si>
  <si>
    <t>Missouri</t>
  </si>
  <si>
    <t>labor.mo.gov</t>
  </si>
  <si>
    <t>Montana</t>
  </si>
  <si>
    <t>dli.mt.gov</t>
  </si>
  <si>
    <t>Nebraska</t>
  </si>
  <si>
    <t>dol.nebraska.gov</t>
  </si>
  <si>
    <t>Nevada</t>
  </si>
  <si>
    <t>detr.nv.gov</t>
  </si>
  <si>
    <t>New Hampshire</t>
  </si>
  <si>
    <t>nhes.nh.gov</t>
  </si>
  <si>
    <t>New Jersey</t>
  </si>
  <si>
    <t>myunemployment.nj.gov</t>
  </si>
  <si>
    <t>New Mexico</t>
  </si>
  <si>
    <t>dws.state.nm.us</t>
  </si>
  <si>
    <t>New York</t>
  </si>
  <si>
    <t>labor.ny.gov</t>
  </si>
  <si>
    <t>North Carolina</t>
  </si>
  <si>
    <t>des.nc.gov</t>
  </si>
  <si>
    <t>North Dakota</t>
  </si>
  <si>
    <t>jobsnd.com</t>
  </si>
  <si>
    <t>Ohio</t>
  </si>
  <si>
    <t>unemployment.ohio.gov</t>
  </si>
  <si>
    <t>Oklahoma</t>
  </si>
  <si>
    <t>oesc.ok.gov</t>
  </si>
  <si>
    <t>Oregon</t>
  </si>
  <si>
    <t>oregon.gov/employ</t>
  </si>
  <si>
    <t>Pennsylvania</t>
  </si>
  <si>
    <t>uc.pa.gov</t>
  </si>
  <si>
    <t>Rhode Island</t>
  </si>
  <si>
    <t>dlt.ri.gov</t>
  </si>
  <si>
    <t>South Carolina</t>
  </si>
  <si>
    <t>dew.sc.gov</t>
  </si>
  <si>
    <t>South Dakota</t>
  </si>
  <si>
    <t>dlr.sd.gov</t>
  </si>
  <si>
    <t>Tennessee</t>
  </si>
  <si>
    <t>tn.gov/workforce</t>
  </si>
  <si>
    <t>Texas</t>
  </si>
  <si>
    <t>twc.texas.gov</t>
  </si>
  <si>
    <t>Utah</t>
  </si>
  <si>
    <t>jobs.utah.gov</t>
  </si>
  <si>
    <t>Vermont</t>
  </si>
  <si>
    <t>labor.vermont.gov</t>
  </si>
  <si>
    <t>Virginia</t>
  </si>
  <si>
    <t>vec.virginia.gov</t>
  </si>
  <si>
    <t>Washington</t>
  </si>
  <si>
    <t>esd.wa.gov</t>
  </si>
  <si>
    <t>West Virginia</t>
  </si>
  <si>
    <t>workforcewv.org</t>
  </si>
  <si>
    <t>Wisconsin</t>
  </si>
  <si>
    <t>dwd.wisconsin.gov</t>
  </si>
  <si>
    <t>Wyoming</t>
  </si>
  <si>
    <t>wyomingworkforce.org</t>
  </si>
  <si>
    <t>Reference Page:</t>
  </si>
  <si>
    <t>($289.88 If Purchased Separately)</t>
  </si>
  <si>
    <t>My Staff Numbers</t>
  </si>
  <si>
    <t>Hourly pay Rate</t>
  </si>
  <si>
    <t>Work Hours Per Week</t>
  </si>
  <si>
    <t>STAFF PAYROLL COSTS</t>
  </si>
  <si>
    <t># ENROLLED TO BREAK 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</si>
</sst>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0"/>
    <numFmt numFmtId="166" formatCode="\$#,##0;[Red]&quot;-$&quot;#,##0"/>
    <numFmt numFmtId="167" formatCode="0.0%"/>
    <numFmt numFmtId="168" formatCode="&quot;$&quot;#,##0.00"/>
  </numFmts>
  <fonts count="132" x14ac:knownFonts="1">
    <font>
      <sz val="11"/>
      <color theme="1"/>
      <name val="Calibri"/>
      <charset val="1"/>
    </font>
    <font>
      <b/>
      <sz val="24"/>
      <color theme="1"/>
      <name val="Calibri"/>
      <family val="2"/>
      <charset val="1"/>
    </font>
    <font>
      <sz val="11"/>
      <color theme="1"/>
      <name val="Calibri"/>
      <family val="2"/>
      <charset val="1"/>
    </font>
    <font>
      <b/>
      <sz val="11"/>
      <color theme="1"/>
      <name val="Calibri"/>
      <family val="2"/>
      <charset val="1"/>
    </font>
    <font>
      <b/>
      <sz val="12"/>
      <color rgb="FF000000"/>
      <name val="Calibri"/>
      <family val="2"/>
      <charset val="1"/>
    </font>
    <font>
      <sz val="12"/>
      <color theme="1"/>
      <name val="Calibri"/>
      <family val="2"/>
      <charset val="1"/>
    </font>
    <font>
      <b/>
      <sz val="12"/>
      <color theme="1"/>
      <name val="Aptos"/>
      <family val="2"/>
      <charset val="1"/>
    </font>
    <font>
      <b/>
      <sz val="13.5"/>
      <color theme="1"/>
      <name val="Calibri"/>
      <family val="2"/>
      <charset val="1"/>
    </font>
    <font>
      <b/>
      <sz val="15"/>
      <color rgb="FF5F8E57"/>
      <name val="Aptos"/>
      <family val="2"/>
      <charset val="1"/>
    </font>
    <font>
      <b/>
      <sz val="24"/>
      <color rgb="FFE86C88"/>
      <name val="Aptos"/>
      <family val="2"/>
      <charset val="1"/>
    </font>
    <font>
      <sz val="9"/>
      <color rgb="FF666666"/>
      <name val="Aptos"/>
      <family val="2"/>
      <charset val="1"/>
    </font>
    <font>
      <sz val="12"/>
      <color rgb="FF666666"/>
      <name val="Aptos"/>
      <family val="2"/>
      <charset val="1"/>
    </font>
    <font>
      <sz val="11"/>
      <color rgb="FF3B3B3B"/>
      <name val="Aptos"/>
      <family val="2"/>
      <charset val="1"/>
    </font>
    <font>
      <sz val="12"/>
      <name val="Aptos"/>
      <family val="2"/>
      <charset val="1"/>
    </font>
    <font>
      <b/>
      <sz val="13"/>
      <color rgb="FFE85D88"/>
      <name val="Calibri"/>
      <family val="2"/>
      <charset val="1"/>
    </font>
    <font>
      <b/>
      <sz val="11"/>
      <name val="Calibri"/>
      <family val="2"/>
      <charset val="1"/>
    </font>
    <font>
      <u/>
      <sz val="11"/>
      <color theme="10"/>
      <name val="Calibri"/>
      <family val="2"/>
      <charset val="1"/>
    </font>
    <font>
      <u/>
      <sz val="11"/>
      <color rgb="FF0563C1"/>
      <name val="Calibri"/>
      <family val="2"/>
      <charset val="1"/>
    </font>
    <font>
      <u/>
      <sz val="11"/>
      <color theme="3" tint="0.39957884456923126"/>
      <name val="Calibri"/>
      <family val="2"/>
      <charset val="1"/>
    </font>
    <font>
      <b/>
      <sz val="30"/>
      <color rgb="FFE94F78"/>
      <name val="Aptos"/>
      <family val="2"/>
      <charset val="1"/>
    </font>
    <font>
      <sz val="10"/>
      <color rgb="FF333333"/>
      <name val="Aptos"/>
      <family val="2"/>
      <charset val="1"/>
    </font>
    <font>
      <sz val="1"/>
      <color rgb="FFFFFFFF"/>
      <name val="Aptos"/>
      <family val="2"/>
      <charset val="1"/>
    </font>
    <font>
      <b/>
      <sz val="12"/>
      <color rgb="FFD79B00"/>
      <name val="Aptos"/>
      <family val="2"/>
      <charset val="1"/>
    </font>
    <font>
      <b/>
      <sz val="30"/>
      <color rgb="FFD79B00"/>
      <name val="Aptos"/>
      <family val="2"/>
      <charset val="1"/>
    </font>
    <font>
      <b/>
      <sz val="18"/>
      <color rgb="FF5F8E57"/>
      <name val="Aptos"/>
      <family val="2"/>
      <charset val="1"/>
    </font>
    <font>
      <sz val="11"/>
      <name val="Calibri"/>
      <family val="2"/>
      <charset val="1"/>
    </font>
    <font>
      <sz val="10"/>
      <name val="Aptos"/>
      <family val="2"/>
      <charset val="1"/>
    </font>
    <font>
      <b/>
      <sz val="10"/>
      <color rgb="FFE94F78"/>
      <name val="Aptos"/>
      <family val="2"/>
      <charset val="1"/>
    </font>
    <font>
      <b/>
      <sz val="10"/>
      <color rgb="FF5F8E57"/>
      <name val="Aptos"/>
      <family val="2"/>
      <charset val="1"/>
    </font>
    <font>
      <b/>
      <sz val="30"/>
      <color rgb="FF5F8E57"/>
      <name val="Aptos"/>
      <family val="2"/>
      <charset val="1"/>
    </font>
    <font>
      <b/>
      <sz val="18"/>
      <color rgb="FFD79B00"/>
      <name val="Aptos"/>
      <family val="2"/>
      <charset val="1"/>
    </font>
    <font>
      <b/>
      <sz val="12"/>
      <color rgb="FFE94F78"/>
      <name val="Aptos"/>
      <family val="2"/>
      <charset val="1"/>
    </font>
    <font>
      <b/>
      <sz val="10"/>
      <color rgb="FF333333"/>
      <name val="Aptos"/>
      <family val="2"/>
      <charset val="1"/>
    </font>
    <font>
      <b/>
      <sz val="18"/>
      <color rgb="FFFF5C8A"/>
      <name val="Aptos"/>
      <family val="2"/>
      <charset val="1"/>
    </font>
    <font>
      <b/>
      <sz val="22"/>
      <color rgb="FF5F8E57"/>
      <name val="Aptos"/>
      <family val="2"/>
      <charset val="1"/>
    </font>
    <font>
      <sz val="11"/>
      <color rgb="FF1F1F1F"/>
      <name val="Aptos"/>
      <family val="2"/>
      <charset val="1"/>
    </font>
    <font>
      <sz val="11"/>
      <color rgb="FF1F1F1F"/>
      <name val="Calibri"/>
      <family val="2"/>
      <charset val="1"/>
    </font>
    <font>
      <b/>
      <sz val="12"/>
      <color rgb="FF8A5A00"/>
      <name val="Aptos"/>
      <family val="2"/>
      <charset val="1"/>
    </font>
    <font>
      <b/>
      <sz val="12"/>
      <color rgb="FFFF5C8A"/>
      <name val="Aptos"/>
      <family val="2"/>
      <charset val="1"/>
    </font>
    <font>
      <sz val="12"/>
      <color rgb="FF333333"/>
      <name val="Aptos"/>
      <family val="2"/>
      <charset val="1"/>
    </font>
    <font>
      <b/>
      <sz val="12"/>
      <color theme="8" tint="-0.499984740745262"/>
      <name val="Aptos"/>
      <family val="2"/>
      <charset val="1"/>
    </font>
    <font>
      <sz val="12"/>
      <color rgb="FF1F1F1F"/>
      <name val="Aptos"/>
      <family val="2"/>
      <charset val="1"/>
    </font>
    <font>
      <b/>
      <sz val="12"/>
      <color theme="6" tint="-0.249977111117893"/>
      <name val="Aptos"/>
      <family val="2"/>
      <charset val="1"/>
    </font>
    <font>
      <b/>
      <sz val="12"/>
      <color rgb="FFFF66CC"/>
      <name val="Aptos"/>
      <family val="2"/>
      <charset val="1"/>
    </font>
    <font>
      <b/>
      <sz val="12"/>
      <color rgb="FF4F8A45"/>
      <name val="Aptos"/>
      <family val="2"/>
      <charset val="1"/>
    </font>
    <font>
      <b/>
      <sz val="12"/>
      <color rgb="FFE8A600"/>
      <name val="Aptos"/>
      <family val="2"/>
      <charset val="1"/>
    </font>
    <font>
      <b/>
      <sz val="12"/>
      <color theme="8" tint="-0.249977111117893"/>
      <name val="Aptos"/>
      <family val="2"/>
      <charset val="1"/>
    </font>
    <font>
      <b/>
      <sz val="12"/>
      <color theme="9" tint="-0.249977111117893"/>
      <name val="Aptos"/>
      <family val="2"/>
      <charset val="1"/>
    </font>
    <font>
      <sz val="12"/>
      <color rgb="FF1F1F1F"/>
      <name val="Calibri"/>
      <family val="2"/>
      <charset val="1"/>
    </font>
    <font>
      <b/>
      <sz val="12"/>
      <color rgb="FF1F4E79"/>
      <name val="Calibri"/>
      <family val="2"/>
      <charset val="1"/>
    </font>
    <font>
      <b/>
      <sz val="26"/>
      <color rgb="FFE86C88"/>
      <name val="Aptos"/>
      <family val="2"/>
      <charset val="1"/>
    </font>
    <font>
      <b/>
      <sz val="13"/>
      <color rgb="FF3B3B3B"/>
      <name val="Aptos"/>
      <family val="2"/>
      <charset val="1"/>
    </font>
    <font>
      <b/>
      <sz val="10"/>
      <color rgb="FF3B3B3B"/>
      <name val="Aptos"/>
      <family val="2"/>
      <charset val="1"/>
    </font>
    <font>
      <sz val="10"/>
      <color rgb="FF3B3B3B"/>
      <name val="Aptos"/>
      <family val="2"/>
      <charset val="1"/>
    </font>
    <font>
      <b/>
      <sz val="18"/>
      <color rgb="FFDF3156"/>
      <name val="Aptos"/>
      <family val="2"/>
      <charset val="1"/>
    </font>
    <font>
      <b/>
      <sz val="14"/>
      <color rgb="FFE86C88"/>
      <name val="Aptos"/>
      <family val="2"/>
      <charset val="1"/>
    </font>
    <font>
      <b/>
      <sz val="10"/>
      <color rgb="FFFF0000"/>
      <name val="Aptos"/>
      <family val="2"/>
      <charset val="1"/>
    </font>
    <font>
      <sz val="10"/>
      <color rgb="FFF55551"/>
      <name val="Aptos"/>
      <family val="2"/>
      <charset val="1"/>
    </font>
    <font>
      <sz val="11"/>
      <color rgb="FFF55551"/>
      <name val="Aptos"/>
      <family val="2"/>
      <charset val="1"/>
    </font>
    <font>
      <b/>
      <sz val="11"/>
      <name val="Calibri"/>
      <family val="2"/>
    </font>
    <font>
      <b/>
      <sz val="11"/>
      <color rgb="FF3B3B3B"/>
      <name val="Aptos"/>
      <family val="2"/>
      <charset val="1"/>
    </font>
    <font>
      <b/>
      <sz val="11"/>
      <color rgb="FFF55551"/>
      <name val="Calibri"/>
      <family val="2"/>
      <charset val="1"/>
    </font>
    <font>
      <b/>
      <sz val="13"/>
      <name val="Aptos"/>
      <family val="2"/>
      <charset val="1"/>
    </font>
    <font>
      <b/>
      <sz val="18"/>
      <color rgb="FFE86C88"/>
      <name val="Aptos"/>
      <family val="2"/>
      <charset val="1"/>
    </font>
    <font>
      <b/>
      <sz val="18"/>
      <color rgb="FF88A96F"/>
      <name val="Aptos"/>
      <family val="2"/>
      <charset val="1"/>
    </font>
    <font>
      <b/>
      <sz val="18"/>
      <color rgb="FFE3BC4F"/>
      <name val="Aptos"/>
      <family val="2"/>
      <charset val="1"/>
    </font>
    <font>
      <b/>
      <sz val="18"/>
      <color rgb="FFFF579B"/>
      <name val="Aptos"/>
      <family val="2"/>
      <charset val="1"/>
    </font>
    <font>
      <b/>
      <sz val="13"/>
      <color rgb="FFE3496A"/>
      <name val="Aptos"/>
      <family val="2"/>
      <charset val="1"/>
    </font>
    <font>
      <b/>
      <sz val="13"/>
      <color rgb="FFE86C88"/>
      <name val="Aptos"/>
      <family val="2"/>
      <charset val="1"/>
    </font>
    <font>
      <b/>
      <sz val="13"/>
      <color rgb="FF88A96F"/>
      <name val="Aptos"/>
      <family val="2"/>
      <charset val="1"/>
    </font>
    <font>
      <b/>
      <sz val="11"/>
      <color rgb="FF3B3B3B"/>
      <name val="Calibri"/>
      <family val="2"/>
      <charset val="1"/>
    </font>
    <font>
      <sz val="34"/>
      <color rgb="FF5F8E57"/>
      <name val="Aptos"/>
      <family val="2"/>
      <charset val="1"/>
    </font>
    <font>
      <b/>
      <sz val="18"/>
      <color rgb="FF00B050"/>
      <name val="Aptos"/>
      <family val="2"/>
      <charset val="1"/>
    </font>
    <font>
      <b/>
      <sz val="16"/>
      <color rgb="FF00B050"/>
      <name val="Aptos"/>
      <family val="2"/>
      <charset val="1"/>
    </font>
    <font>
      <b/>
      <sz val="18"/>
      <color rgb="FFE94F78"/>
      <name val="Aptos"/>
      <family val="2"/>
      <charset val="1"/>
    </font>
    <font>
      <b/>
      <sz val="12"/>
      <color rgb="FF5F8E57"/>
      <name val="Aptos"/>
      <family val="2"/>
      <charset val="1"/>
    </font>
    <font>
      <b/>
      <sz val="10"/>
      <color rgb="FFFF4F4F"/>
      <name val="Aptos"/>
      <family val="2"/>
      <charset val="1"/>
    </font>
    <font>
      <b/>
      <sz val="10"/>
      <name val="Calibri"/>
      <family val="2"/>
    </font>
    <font>
      <b/>
      <sz val="10"/>
      <color rgb="FFE3496A"/>
      <name val="Aptos"/>
      <family val="2"/>
      <charset val="1"/>
    </font>
    <font>
      <b/>
      <sz val="11"/>
      <color rgb="FFE3496A"/>
      <name val="Calibri"/>
      <family val="2"/>
      <charset val="1"/>
    </font>
    <font>
      <sz val="10"/>
      <color theme="1" tint="0.34958952604754784"/>
      <name val="Aptos"/>
      <family val="2"/>
      <charset val="1"/>
    </font>
    <font>
      <sz val="11"/>
      <color theme="1" tint="0.34958952604754784"/>
      <name val="Calibri"/>
      <family val="2"/>
      <charset val="1"/>
    </font>
    <font>
      <b/>
      <sz val="20"/>
      <color rgb="FFE94F78"/>
      <name val="Aptos"/>
      <family val="2"/>
      <charset val="1"/>
    </font>
    <font>
      <b/>
      <sz val="20"/>
      <color rgb="FF5F8E57"/>
      <name val="Aptos"/>
      <family val="2"/>
      <charset val="1"/>
    </font>
    <font>
      <b/>
      <sz val="20"/>
      <color rgb="FFD7A51D"/>
      <name val="Aptos"/>
      <family val="2"/>
      <charset val="1"/>
    </font>
    <font>
      <b/>
      <sz val="11"/>
      <color rgb="FFE94F78"/>
      <name val="Aptos"/>
      <family val="2"/>
      <charset val="1"/>
    </font>
    <font>
      <b/>
      <sz val="11"/>
      <color rgb="FF5F8E57"/>
      <name val="Aptos"/>
      <family val="2"/>
      <charset val="1"/>
    </font>
    <font>
      <b/>
      <sz val="11"/>
      <color rgb="FF000000"/>
      <name val="Aptos"/>
      <family val="2"/>
      <charset val="1"/>
    </font>
    <font>
      <sz val="11"/>
      <color theme="1"/>
      <name val="Aptos"/>
      <family val="2"/>
      <charset val="1"/>
    </font>
    <font>
      <sz val="11"/>
      <color rgb="FF000000"/>
      <name val="Aptos"/>
      <family val="2"/>
      <charset val="1"/>
    </font>
    <font>
      <sz val="11"/>
      <color rgb="FF22201D"/>
      <name val="Aptos"/>
      <family val="2"/>
      <charset val="1"/>
    </font>
    <font>
      <sz val="11"/>
      <color rgb="FF0A5F89"/>
      <name val="Aptos"/>
      <family val="2"/>
      <charset val="1"/>
    </font>
    <font>
      <sz val="11"/>
      <color rgb="FF242424"/>
      <name val="Aptos"/>
      <family val="2"/>
      <charset val="1"/>
    </font>
    <font>
      <sz val="11"/>
      <name val="Aptos"/>
      <family val="2"/>
      <charset val="1"/>
    </font>
    <font>
      <sz val="11"/>
      <color rgb="FF595959"/>
      <name val="Aptos"/>
      <family val="2"/>
      <charset val="1"/>
    </font>
    <font>
      <b/>
      <sz val="11"/>
      <name val="Aptos"/>
      <family val="2"/>
      <charset val="1"/>
    </font>
    <font>
      <b/>
      <sz val="11"/>
      <color theme="1"/>
      <name val="Aptos"/>
      <family val="2"/>
      <charset val="1"/>
    </font>
    <font>
      <sz val="13"/>
      <color rgb="FF666666"/>
      <name val="Aptos"/>
      <family val="2"/>
      <charset val="1"/>
    </font>
    <font>
      <b/>
      <sz val="14"/>
      <color rgb="FFE3496A"/>
      <name val="Aptos"/>
      <family val="2"/>
      <charset val="1"/>
    </font>
    <font>
      <sz val="12"/>
      <color rgb="FF3B3B3B"/>
      <name val="Aptos"/>
      <family val="2"/>
      <charset val="1"/>
    </font>
    <font>
      <b/>
      <sz val="12"/>
      <color rgb="FF3B3B3B"/>
      <name val="Aptos"/>
      <family val="2"/>
      <charset val="1"/>
    </font>
    <font>
      <b/>
      <sz val="20"/>
      <color rgb="FFE86C88"/>
      <name val="Aptos"/>
      <family val="2"/>
      <charset val="1"/>
    </font>
    <font>
      <b/>
      <sz val="20"/>
      <color theme="8" tint="-0.249977111117893"/>
      <name val="Aptos"/>
      <family val="2"/>
      <charset val="1"/>
    </font>
    <font>
      <b/>
      <sz val="20"/>
      <color theme="7" tint="0.39957884456923126"/>
      <name val="Aptos"/>
      <family val="2"/>
      <charset val="1"/>
    </font>
    <font>
      <b/>
      <sz val="20"/>
      <color rgb="FFF58BB3"/>
      <name val="Aptos"/>
      <family val="2"/>
      <charset val="1"/>
    </font>
    <font>
      <b/>
      <sz val="18"/>
      <color theme="8" tint="-0.249977111117893"/>
      <name val="Aptos"/>
      <family val="2"/>
      <charset val="1"/>
    </font>
    <font>
      <b/>
      <sz val="14"/>
      <color rgb="FFE3BC4F"/>
      <name val="Aptos"/>
      <family val="2"/>
      <charset val="1"/>
    </font>
    <font>
      <b/>
      <sz val="20"/>
      <color rgb="FF88A96F"/>
      <name val="Aptos"/>
      <family val="2"/>
      <charset val="1"/>
    </font>
    <font>
      <b/>
      <sz val="19"/>
      <color rgb="FFE86C88"/>
      <name val="Aptos"/>
      <family val="2"/>
      <charset val="1"/>
    </font>
    <font>
      <b/>
      <sz val="19"/>
      <color rgb="FF88A96F"/>
      <name val="Aptos"/>
      <family val="2"/>
      <charset val="1"/>
    </font>
    <font>
      <b/>
      <sz val="19"/>
      <color rgb="FFE3BC4F"/>
      <name val="Aptos"/>
      <family val="2"/>
      <charset val="1"/>
    </font>
    <font>
      <b/>
      <sz val="14"/>
      <color rgb="FF88A96F"/>
      <name val="Aptos"/>
      <family val="2"/>
      <charset val="1"/>
    </font>
    <font>
      <b/>
      <sz val="15"/>
      <color rgb="FFE86C88"/>
      <name val="Aptos"/>
      <family val="2"/>
      <charset val="1"/>
    </font>
    <font>
      <b/>
      <sz val="12"/>
      <color rgb="FFE86C88"/>
      <name val="Calibri"/>
      <family val="2"/>
      <charset val="1"/>
    </font>
    <font>
      <b/>
      <sz val="12"/>
      <color rgb="FF88A96F"/>
      <name val="Calibri"/>
      <family val="2"/>
      <charset val="1"/>
    </font>
    <font>
      <b/>
      <sz val="10"/>
      <name val="Calibri"/>
      <family val="2"/>
      <charset val="1"/>
    </font>
    <font>
      <b/>
      <sz val="14"/>
      <color rgb="FFE86C88"/>
      <name val="Calibri"/>
      <family val="2"/>
      <charset val="1"/>
    </font>
    <font>
      <sz val="11"/>
      <color rgb="FFFFFF99"/>
      <name val="Aptos"/>
      <family val="2"/>
      <charset val="1"/>
    </font>
    <font>
      <b/>
      <sz val="20"/>
      <color rgb="FF3B3B3B"/>
      <name val="Aptos"/>
      <family val="2"/>
      <charset val="1"/>
    </font>
    <font>
      <b/>
      <sz val="20"/>
      <color rgb="FFE3BC4F"/>
      <name val="Aptos"/>
      <family val="2"/>
      <charset val="1"/>
    </font>
    <font>
      <sz val="11"/>
      <color rgb="FFFFFFFF"/>
      <name val="Calibri"/>
      <family val="2"/>
    </font>
    <font>
      <sz val="24"/>
      <color theme="1"/>
      <name val="Calibri"/>
      <family val="2"/>
    </font>
    <font>
      <b/>
      <sz val="22"/>
      <color rgb="FF000000"/>
      <name val="Calibri"/>
      <family val="2"/>
    </font>
    <font>
      <b/>
      <sz val="18"/>
      <color theme="1"/>
      <name val="Calibri"/>
      <family val="2"/>
      <charset val="1"/>
    </font>
    <font>
      <b/>
      <sz val="12"/>
      <color theme="1"/>
      <name val="Calibri"/>
      <family val="2"/>
      <charset val="1"/>
    </font>
    <font>
      <sz val="12"/>
      <color theme="1"/>
      <name val="Calibri"/>
      <charset val="1"/>
    </font>
    <font>
      <b/>
      <sz val="12"/>
      <color rgb="FFFF0066"/>
      <name val="Calibri"/>
      <family val="2"/>
    </font>
    <font>
      <b/>
      <sz val="12"/>
      <color rgb="FFFF0066"/>
      <name val="Aptos"/>
      <family val="2"/>
      <charset val="1"/>
    </font>
    <font>
      <b/>
      <sz val="12"/>
      <color rgb="FFFF0066"/>
      <name val="Calibri"/>
      <charset val="1"/>
    </font>
    <font>
      <i/>
      <sz val="13"/>
      <color theme="1"/>
      <name val="Calibri"/>
      <family val="2"/>
      <charset val="1"/>
    </font>
    <font>
      <sz val="12"/>
      <color rgb="FF000000"/>
      <name val="Calibri"/>
      <family val="2"/>
      <charset val="1"/>
    </font>
    <font>
      <i/>
      <sz val="12"/>
      <color theme="1"/>
      <name val="Calibri"/>
      <family val="2"/>
    </font>
  </fonts>
  <fills count="62">
    <fill>
      <patternFill patternType="none"/>
    </fill>
    <fill>
      <patternFill patternType="gray125"/>
    </fill>
    <fill>
      <patternFill patternType="solid">
        <fgColor theme="0"/>
        <bgColor rgb="FFFFFCFB"/>
      </patternFill>
    </fill>
    <fill>
      <patternFill patternType="solid">
        <fgColor rgb="FFF6D7DF"/>
        <bgColor rgb="FFFAD9E1"/>
      </patternFill>
    </fill>
    <fill>
      <patternFill patternType="solid">
        <fgColor rgb="FFE6F0D8"/>
        <bgColor rgb="FFE5EDD4"/>
      </patternFill>
    </fill>
    <fill>
      <patternFill patternType="solid">
        <fgColor rgb="FFFDFBCF"/>
        <bgColor rgb="FFFFFFCD"/>
      </patternFill>
    </fill>
    <fill>
      <patternFill patternType="mediumGray">
        <fgColor rgb="FFFFF6EE"/>
        <bgColor rgb="FFFFF2F5"/>
      </patternFill>
    </fill>
    <fill>
      <patternFill patternType="solid">
        <fgColor theme="9"/>
        <bgColor rgb="FFEFE7E4"/>
      </patternFill>
    </fill>
    <fill>
      <patternFill patternType="solid">
        <fgColor rgb="FFFFFF9C"/>
        <bgColor rgb="FFFCF9A5"/>
      </patternFill>
    </fill>
    <fill>
      <patternFill patternType="solid">
        <fgColor rgb="FFE7FFFF"/>
        <bgColor rgb="FFEBFFFF"/>
      </patternFill>
    </fill>
    <fill>
      <patternFill patternType="solid">
        <fgColor rgb="FFFFFDF8"/>
        <bgColor rgb="FFFFFCFB"/>
      </patternFill>
    </fill>
    <fill>
      <patternFill patternType="solid">
        <fgColor theme="5" tint="0.79979857783745845"/>
        <bgColor rgb="FFE6F0D8"/>
      </patternFill>
    </fill>
    <fill>
      <patternFill patternType="solid">
        <fgColor rgb="FFF4FAF1"/>
        <bgColor rgb="FFF5FAF2"/>
      </patternFill>
    </fill>
    <fill>
      <patternFill patternType="solid">
        <fgColor rgb="FFFFF8E8"/>
        <bgColor rgb="FFFFF6EE"/>
      </patternFill>
    </fill>
    <fill>
      <patternFill patternType="solid">
        <fgColor theme="8" tint="0.79979857783745845"/>
        <bgColor rgb="FFF3F8F0"/>
      </patternFill>
    </fill>
    <fill>
      <patternFill patternType="solid">
        <fgColor rgb="FFC2FEFE"/>
        <bgColor rgb="FFE7FFFF"/>
      </patternFill>
    </fill>
    <fill>
      <patternFill patternType="solid">
        <fgColor rgb="FFFFC0C3"/>
        <bgColor rgb="FFFFAFCF"/>
      </patternFill>
    </fill>
    <fill>
      <patternFill patternType="solid">
        <fgColor theme="3" tint="0.79979857783745845"/>
        <bgColor rgb="FFD9D9D9"/>
      </patternFill>
    </fill>
    <fill>
      <patternFill patternType="solid">
        <fgColor rgb="FFCADBA8"/>
        <bgColor rgb="FFD9D9D9"/>
      </patternFill>
    </fill>
    <fill>
      <patternFill patternType="solid">
        <fgColor rgb="FFFFFF63"/>
        <bgColor rgb="FFFFFF75"/>
      </patternFill>
    </fill>
    <fill>
      <patternFill patternType="solid">
        <fgColor rgb="FFFFF2F5"/>
        <bgColor rgb="FFFFF3F9"/>
      </patternFill>
    </fill>
    <fill>
      <patternFill patternType="solid">
        <fgColor rgb="FFFCE0C7"/>
        <bgColor rgb="FFFDEADA"/>
      </patternFill>
    </fill>
    <fill>
      <patternFill patternType="solid">
        <fgColor rgb="FFFFFFCD"/>
        <bgColor rgb="FFFDFBCF"/>
      </patternFill>
    </fill>
    <fill>
      <patternFill patternType="solid">
        <fgColor rgb="FFEBFFFF"/>
        <bgColor rgb="FFE7FFFF"/>
      </patternFill>
    </fill>
    <fill>
      <patternFill patternType="solid">
        <fgColor rgb="FFFDFEC2"/>
        <bgColor rgb="FFFFFFCD"/>
      </patternFill>
    </fill>
    <fill>
      <patternFill patternType="darkGray">
        <fgColor rgb="FFFFFF9C"/>
        <bgColor rgb="FFFCF9A5"/>
      </patternFill>
    </fill>
    <fill>
      <patternFill patternType="solid">
        <fgColor theme="7" tint="0.79979857783745845"/>
        <bgColor rgb="FFDDDDDD"/>
      </patternFill>
    </fill>
    <fill>
      <patternFill patternType="solid">
        <fgColor rgb="FFF3F8F0"/>
        <bgColor rgb="FFF4FAF1"/>
      </patternFill>
    </fill>
    <fill>
      <patternFill patternType="solid">
        <fgColor rgb="FFD0FFC5"/>
        <bgColor rgb="FFE6F0D8"/>
      </patternFill>
    </fill>
    <fill>
      <patternFill patternType="solid">
        <fgColor rgb="FFFCF9A5"/>
        <bgColor rgb="FFFFFF9C"/>
      </patternFill>
    </fill>
    <fill>
      <patternFill patternType="solid">
        <fgColor rgb="FFFAD9E1"/>
        <bgColor rgb="FFF6D7DF"/>
      </patternFill>
    </fill>
    <fill>
      <patternFill patternType="solid">
        <fgColor rgb="FFF5FAF2"/>
        <bgColor rgb="FFF4FAF1"/>
      </patternFill>
    </fill>
    <fill>
      <patternFill patternType="solid">
        <fgColor rgb="FFFFF4F7"/>
        <bgColor rgb="FFFFF3F9"/>
      </patternFill>
    </fill>
    <fill>
      <patternFill patternType="solid">
        <fgColor rgb="FFFFFF75"/>
        <bgColor rgb="FFFFFF63"/>
      </patternFill>
    </fill>
    <fill>
      <patternFill patternType="solid">
        <fgColor rgb="FFFFFCFB"/>
        <bgColor rgb="FFFFFDF8"/>
      </patternFill>
    </fill>
    <fill>
      <patternFill patternType="solid">
        <fgColor rgb="FFFFFFF3"/>
        <bgColor rgb="FFFFFDF8"/>
      </patternFill>
    </fill>
    <fill>
      <patternFill patternType="darkGray">
        <fgColor rgb="FFFFF6EE"/>
        <bgColor rgb="FFFFF8E8"/>
      </patternFill>
    </fill>
    <fill>
      <patternFill patternType="solid">
        <fgColor rgb="FFFFAFCF"/>
        <bgColor rgb="FFFDACF6"/>
      </patternFill>
    </fill>
    <fill>
      <patternFill patternType="solid">
        <fgColor theme="4"/>
        <bgColor rgb="FFFAD9E1"/>
      </patternFill>
    </fill>
    <fill>
      <patternFill patternType="solid">
        <fgColor theme="9" tint="-9.9978637043366805E-2"/>
        <bgColor rgb="FFF6D7DF"/>
      </patternFill>
    </fill>
    <fill>
      <patternFill patternType="solid">
        <fgColor rgb="FFFFF3F9"/>
        <bgColor rgb="FFFFF4F7"/>
      </patternFill>
    </fill>
    <fill>
      <patternFill patternType="solid">
        <fgColor rgb="FFFFF7CC"/>
        <bgColor rgb="FFFDFBCF"/>
      </patternFill>
    </fill>
    <fill>
      <patternFill patternType="solid">
        <fgColor rgb="FFFCF8AA"/>
        <bgColor rgb="FFFFFFCD"/>
      </patternFill>
    </fill>
    <fill>
      <patternFill patternType="solid">
        <fgColor rgb="FFFFFF00"/>
        <bgColor rgb="FFFCF9A5"/>
      </patternFill>
    </fill>
    <fill>
      <patternFill patternType="solid">
        <fgColor rgb="FFFFFF69"/>
        <bgColor rgb="FFFCF9A5"/>
      </patternFill>
    </fill>
    <fill>
      <patternFill patternType="solid">
        <fgColor rgb="FFFFFF69"/>
        <bgColor rgb="FFFFFCFB"/>
      </patternFill>
    </fill>
    <fill>
      <patternFill patternType="solid">
        <fgColor theme="9"/>
        <bgColor rgb="FFFCF9A5"/>
      </patternFill>
    </fill>
    <fill>
      <patternFill patternType="solid">
        <fgColor theme="8" tint="0.79998168889431442"/>
        <bgColor rgb="FFFFF6EE"/>
      </patternFill>
    </fill>
    <fill>
      <patternFill patternType="solid">
        <fgColor theme="8" tint="0.79998168889431442"/>
        <bgColor rgb="FFFFFCFB"/>
      </patternFill>
    </fill>
    <fill>
      <patternFill patternType="solid">
        <fgColor rgb="FFEFFFF6"/>
        <bgColor rgb="FFF4FAF1"/>
      </patternFill>
    </fill>
    <fill>
      <patternFill patternType="solid">
        <fgColor theme="0"/>
        <bgColor rgb="FFFFF6EE"/>
      </patternFill>
    </fill>
    <fill>
      <patternFill patternType="solid">
        <fgColor theme="0"/>
        <bgColor indexed="64"/>
      </patternFill>
    </fill>
    <fill>
      <patternFill patternType="solid">
        <fgColor rgb="FFFFF5EF"/>
        <bgColor rgb="FFF4FAF1"/>
      </patternFill>
    </fill>
    <fill>
      <patternFill patternType="solid">
        <fgColor rgb="FFFFF5EF"/>
        <bgColor rgb="FFFDFBCF"/>
      </patternFill>
    </fill>
    <fill>
      <patternFill patternType="solid">
        <fgColor rgb="FFEFFFF6"/>
        <bgColor rgb="FFFFF6EE"/>
      </patternFill>
    </fill>
    <fill>
      <patternFill patternType="solid">
        <fgColor rgb="FFFFF5EF"/>
        <bgColor indexed="64"/>
      </patternFill>
    </fill>
    <fill>
      <patternFill patternType="solid">
        <fgColor rgb="FFEFFFF6"/>
        <bgColor indexed="64"/>
      </patternFill>
    </fill>
    <fill>
      <patternFill patternType="solid">
        <fgColor rgb="FFFFFFD9"/>
        <bgColor indexed="64"/>
      </patternFill>
    </fill>
    <fill>
      <patternFill patternType="darkGray">
        <fgColor rgb="FFFFFF9C"/>
        <bgColor theme="0"/>
      </patternFill>
    </fill>
    <fill>
      <patternFill patternType="solid">
        <fgColor theme="0"/>
        <bgColor rgb="FFFCF9A5"/>
      </patternFill>
    </fill>
    <fill>
      <patternFill patternType="solid">
        <fgColor theme="8" tint="0.79998168889431442"/>
        <bgColor rgb="FFEFE7E4"/>
      </patternFill>
    </fill>
    <fill>
      <patternFill patternType="solid">
        <fgColor theme="7" tint="0.79998168889431442"/>
        <bgColor indexed="64"/>
      </patternFill>
    </fill>
  </fills>
  <borders count="126">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DDDDDD"/>
      </left>
      <right style="thin">
        <color rgb="FFDDDDDD"/>
      </right>
      <top style="thin">
        <color rgb="FFDDDDDD"/>
      </top>
      <bottom style="thin">
        <color rgb="FFDDDDDD"/>
      </bottom>
      <diagonal/>
    </border>
    <border>
      <left/>
      <right/>
      <top style="thin">
        <color rgb="FFDDDDDD"/>
      </top>
      <bottom style="thin">
        <color theme="0" tint="-0.14999847407452621"/>
      </bottom>
      <diagonal/>
    </border>
    <border>
      <left style="thin">
        <color theme="0" tint="-0.14999847407452621"/>
      </left>
      <right/>
      <top/>
      <bottom/>
      <diagonal/>
    </border>
    <border>
      <left style="thin">
        <color auto="1"/>
      </left>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auto="1"/>
      </right>
      <top style="thin">
        <color theme="0" tint="-0.14999847407452621"/>
      </top>
      <bottom style="thin">
        <color theme="0" tint="-0.14999847407452621"/>
      </bottom>
      <diagonal/>
    </border>
    <border>
      <left/>
      <right/>
      <top style="thin">
        <color theme="0" tint="-0.14999847407452621"/>
      </top>
      <bottom/>
      <diagonal/>
    </border>
    <border>
      <left style="thin">
        <color auto="1"/>
      </left>
      <right style="thin">
        <color auto="1"/>
      </right>
      <top style="thin">
        <color auto="1"/>
      </top>
      <bottom style="thin">
        <color auto="1"/>
      </bottom>
      <diagonal/>
    </border>
    <border>
      <left/>
      <right/>
      <top style="thin">
        <color rgb="FFE8DAD5"/>
      </top>
      <bottom/>
      <diagonal/>
    </border>
    <border>
      <left style="thin">
        <color auto="1"/>
      </left>
      <right style="thin">
        <color auto="1"/>
      </right>
      <top style="thin">
        <color auto="1"/>
      </top>
      <bottom/>
      <diagonal/>
    </border>
    <border>
      <left style="thin">
        <color rgb="FFD9D9D9"/>
      </left>
      <right style="thin">
        <color rgb="FFD9D9D9"/>
      </right>
      <top/>
      <bottom style="thin">
        <color rgb="FFD9D9D9"/>
      </bottom>
      <diagonal/>
    </border>
    <border>
      <left style="thin">
        <color auto="1"/>
      </left>
      <right style="thin">
        <color auto="1"/>
      </right>
      <top/>
      <bottom style="thin">
        <color auto="1"/>
      </bottom>
      <diagonal/>
    </border>
    <border>
      <left/>
      <right/>
      <top/>
      <bottom style="thin">
        <color rgb="FFD9D9D9"/>
      </bottom>
      <diagonal/>
    </border>
    <border>
      <left style="medium">
        <color auto="1"/>
      </left>
      <right style="medium">
        <color auto="1"/>
      </right>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thin">
        <color rgb="FFFF97B1"/>
      </left>
      <right style="thin">
        <color rgb="FFFF97B1"/>
      </right>
      <top style="thin">
        <color rgb="FFFF97B1"/>
      </top>
      <bottom/>
      <diagonal/>
    </border>
    <border>
      <left style="thin">
        <color rgb="FFFF97B1"/>
      </left>
      <right/>
      <top/>
      <bottom/>
      <diagonal/>
    </border>
    <border>
      <left/>
      <right style="thin">
        <color rgb="FFFF97B1"/>
      </right>
      <top/>
      <bottom/>
      <diagonal/>
    </border>
    <border>
      <left style="thin">
        <color rgb="FFFF97B1"/>
      </left>
      <right style="thin">
        <color rgb="FFFF97B1"/>
      </right>
      <top/>
      <bottom/>
      <diagonal/>
    </border>
    <border>
      <left style="thin">
        <color theme="4" tint="-9.9978637043366805E-2"/>
      </left>
      <right style="thin">
        <color theme="4" tint="-9.9978637043366805E-2"/>
      </right>
      <top style="thin">
        <color theme="4" tint="-9.9978637043366805E-2"/>
      </top>
      <bottom style="thin">
        <color theme="4" tint="-9.9978637043366805E-2"/>
      </bottom>
      <diagonal/>
    </border>
    <border>
      <left style="thin">
        <color rgb="FFFF97B1"/>
      </left>
      <right/>
      <top/>
      <bottom style="thin">
        <color rgb="FFFF97B1"/>
      </bottom>
      <diagonal/>
    </border>
    <border>
      <left/>
      <right style="thin">
        <color rgb="FFFF97B1"/>
      </right>
      <top/>
      <bottom style="thin">
        <color rgb="FFFF97B1"/>
      </bottom>
      <diagonal/>
    </border>
    <border>
      <left style="thin">
        <color rgb="FFFF0000"/>
      </left>
      <right style="thin">
        <color rgb="FFFF0000"/>
      </right>
      <top style="thin">
        <color rgb="FFFF0000"/>
      </top>
      <bottom style="thin">
        <color rgb="FFFF0000"/>
      </bottom>
      <diagonal/>
    </border>
    <border>
      <left style="thin">
        <color theme="4" tint="-9.9978637043366805E-2"/>
      </left>
      <right/>
      <top style="thin">
        <color theme="4" tint="-9.9978637043366805E-2"/>
      </top>
      <bottom style="thin">
        <color theme="4" tint="-9.9978637043366805E-2"/>
      </bottom>
      <diagonal/>
    </border>
    <border>
      <left/>
      <right style="thin">
        <color theme="4" tint="-9.9978637043366805E-2"/>
      </right>
      <top style="thin">
        <color theme="4" tint="-9.9978637043366805E-2"/>
      </top>
      <bottom style="thin">
        <color theme="4" tint="-9.9978637043366805E-2"/>
      </bottom>
      <diagonal/>
    </border>
    <border>
      <left style="thin">
        <color theme="4" tint="-9.9978637043366805E-2"/>
      </left>
      <right/>
      <top style="thin">
        <color theme="4" tint="-9.9978637043366805E-2"/>
      </top>
      <bottom/>
      <diagonal/>
    </border>
    <border>
      <left/>
      <right style="thin">
        <color theme="4" tint="-9.9978637043366805E-2"/>
      </right>
      <top style="thin">
        <color theme="4" tint="-9.9978637043366805E-2"/>
      </top>
      <bottom/>
      <diagonal/>
    </border>
    <border>
      <left style="thin">
        <color theme="4" tint="-9.9978637043366805E-2"/>
      </left>
      <right style="thin">
        <color theme="4" tint="-9.9978637043366805E-2"/>
      </right>
      <top style="thin">
        <color theme="4" tint="-9.9978637043366805E-2"/>
      </top>
      <bottom/>
      <diagonal/>
    </border>
    <border>
      <left style="medium">
        <color theme="4" tint="-9.9978637043366805E-2"/>
      </left>
      <right/>
      <top style="medium">
        <color theme="4" tint="-9.9978637043366805E-2"/>
      </top>
      <bottom style="medium">
        <color theme="4" tint="-9.9978637043366805E-2"/>
      </bottom>
      <diagonal/>
    </border>
    <border>
      <left/>
      <right/>
      <top style="medium">
        <color theme="4" tint="-9.9978637043366805E-2"/>
      </top>
      <bottom style="medium">
        <color theme="4" tint="-9.9978637043366805E-2"/>
      </bottom>
      <diagonal/>
    </border>
    <border>
      <left/>
      <right style="medium">
        <color theme="4" tint="-9.9978637043366805E-2"/>
      </right>
      <top style="medium">
        <color theme="4" tint="-9.9978637043366805E-2"/>
      </top>
      <bottom style="medium">
        <color theme="4" tint="-9.9978637043366805E-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E8DAD5"/>
      </left>
      <right/>
      <top/>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theme="0" tint="-0.249977111117893"/>
      </right>
      <top style="thin">
        <color auto="1"/>
      </top>
      <bottom style="thin">
        <color auto="1"/>
      </bottom>
      <diagonal/>
    </border>
    <border>
      <left style="thin">
        <color theme="0" tint="-0.249977111117893"/>
      </left>
      <right/>
      <top/>
      <bottom style="thin">
        <color theme="0" tint="-0.249977111117893"/>
      </bottom>
      <diagonal/>
    </border>
    <border>
      <left/>
      <right/>
      <top/>
      <bottom style="thin">
        <color theme="0" tint="-0.249977111117893"/>
      </bottom>
      <diagonal/>
    </border>
    <border>
      <left style="thin">
        <color auto="1"/>
      </left>
      <right style="thin">
        <color theme="0" tint="-0.249977111117893"/>
      </right>
      <top/>
      <bottom style="thin">
        <color theme="0" tint="-0.249977111117893"/>
      </bottom>
      <diagonal/>
    </border>
    <border>
      <left style="thin">
        <color rgb="FFE8DDD7"/>
      </left>
      <right style="thin">
        <color rgb="FFE8DDD7"/>
      </right>
      <top/>
      <bottom style="thin">
        <color rgb="FFE8DDD7"/>
      </bottom>
      <diagonal/>
    </border>
    <border>
      <left style="thin">
        <color auto="1"/>
      </left>
      <right style="thin">
        <color theme="0" tint="-0.249977111117893"/>
      </right>
      <top/>
      <bottom style="thin">
        <color auto="1"/>
      </bottom>
      <diagonal/>
    </border>
    <border>
      <left style="thin">
        <color rgb="FFE8DDD7"/>
      </left>
      <right style="thin">
        <color rgb="FFE8DDD7"/>
      </right>
      <top style="thin">
        <color rgb="FFE8DDD7"/>
      </top>
      <bottom style="thin">
        <color rgb="FFE8DDD7"/>
      </bottom>
      <diagonal/>
    </border>
    <border>
      <left style="thin">
        <color rgb="FFE8DAD5"/>
      </left>
      <right/>
      <top style="thin">
        <color rgb="FFE8DAD5"/>
      </top>
      <bottom style="thin">
        <color rgb="FFE8DAD5"/>
      </bottom>
      <diagonal/>
    </border>
    <border>
      <left style="medium">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diagonal/>
    </border>
    <border>
      <left style="thin">
        <color theme="0" tint="-0.249977111117893"/>
      </left>
      <right style="thin">
        <color theme="0" tint="-0.249977111117893"/>
      </right>
      <top style="medium">
        <color theme="0" tint="-0.249977111117893"/>
      </top>
      <bottom style="medium">
        <color theme="0" tint="-0.249977111117893"/>
      </bottom>
      <diagonal/>
    </border>
    <border>
      <left/>
      <right style="thin">
        <color rgb="FFE8DAD5"/>
      </right>
      <top style="medium">
        <color theme="0" tint="-0.249977111117893"/>
      </top>
      <bottom style="thin">
        <color rgb="FFE8DAD5"/>
      </bottom>
      <diagonal/>
    </border>
    <border>
      <left style="thin">
        <color rgb="FFE8DAD5"/>
      </left>
      <right style="thin">
        <color rgb="FFE8DAD5"/>
      </right>
      <top style="medium">
        <color theme="0" tint="-0.249977111117893"/>
      </top>
      <bottom style="thin">
        <color rgb="FFE8DAD5"/>
      </bottom>
      <diagonal/>
    </border>
    <border>
      <left/>
      <right/>
      <top style="medium">
        <color theme="0" tint="-0.249977111117893"/>
      </top>
      <bottom style="medium">
        <color theme="0" tint="-0.249977111117893"/>
      </bottom>
      <diagonal/>
    </border>
    <border>
      <left style="thin">
        <color rgb="FFE8DAD5"/>
      </left>
      <right style="medium">
        <color theme="0" tint="-0.249977111117893"/>
      </right>
      <top style="medium">
        <color theme="0" tint="-0.249977111117893"/>
      </top>
      <bottom style="thin">
        <color rgb="FFE8DAD5"/>
      </bottom>
      <diagonal/>
    </border>
    <border>
      <left style="thin">
        <color theme="0" tint="-0.249977111117893"/>
      </left>
      <right style="thin">
        <color theme="0" tint="-0.249977111117893"/>
      </right>
      <top/>
      <bottom style="medium">
        <color theme="0" tint="-0.249977111117893"/>
      </bottom>
      <diagonal/>
    </border>
    <border>
      <left/>
      <right style="thin">
        <color rgb="FFE8DAD5"/>
      </right>
      <top style="thin">
        <color rgb="FFE8DAD5"/>
      </top>
      <bottom style="medium">
        <color theme="0" tint="-0.249977111117893"/>
      </bottom>
      <diagonal/>
    </border>
    <border>
      <left style="thin">
        <color rgb="FFEFE7E4"/>
      </left>
      <right style="thin">
        <color theme="0" tint="-0.249977111117893"/>
      </right>
      <top style="thin">
        <color theme="0" tint="-0.249977111117893"/>
      </top>
      <bottom style="medium">
        <color theme="0" tint="-0.249977111117893"/>
      </bottom>
      <diagonal/>
    </border>
    <border>
      <left/>
      <right style="thin">
        <color rgb="FFE8DAD5"/>
      </right>
      <top/>
      <bottom style="medium">
        <color theme="0" tint="-0.249977111117893"/>
      </bottom>
      <diagonal/>
    </border>
    <border>
      <left style="thin">
        <color rgb="FFE8DAD5"/>
      </left>
      <right style="medium">
        <color theme="0" tint="-0.249977111117893"/>
      </right>
      <top/>
      <bottom style="medium">
        <color theme="0" tint="-0.249977111117893"/>
      </bottom>
      <diagonal/>
    </border>
    <border>
      <left style="thin">
        <color rgb="FFE8DAD5"/>
      </left>
      <right style="thin">
        <color rgb="FFE8DAD5"/>
      </right>
      <top/>
      <bottom/>
      <diagonal/>
    </border>
    <border>
      <left style="medium">
        <color theme="0" tint="-0.249977111117893"/>
      </left>
      <right style="thin">
        <color rgb="FFE8DAD5"/>
      </right>
      <top style="medium">
        <color theme="0" tint="-0.249977111117893"/>
      </top>
      <bottom style="medium">
        <color theme="0" tint="-0.249977111117893"/>
      </bottom>
      <diagonal/>
    </border>
    <border>
      <left style="thin">
        <color rgb="FFE8DAD5"/>
      </left>
      <right style="thin">
        <color theme="0" tint="-0.249977111117893"/>
      </right>
      <top style="medium">
        <color theme="0" tint="-0.249977111117893"/>
      </top>
      <bottom/>
      <diagonal/>
    </border>
    <border>
      <left/>
      <right/>
      <top style="medium">
        <color theme="0" tint="-0.249977111117893"/>
      </top>
      <bottom/>
      <diagonal/>
    </border>
    <border>
      <left style="thin">
        <color theme="0" tint="-0.249977111117893"/>
      </left>
      <right style="medium">
        <color theme="0" tint="-0.249977111117893"/>
      </right>
      <top style="medium">
        <color theme="0" tint="-0.249977111117893"/>
      </top>
      <bottom style="thin">
        <color rgb="FFE8DAD5"/>
      </bottom>
      <diagonal/>
    </border>
    <border>
      <left style="thin">
        <color rgb="FFE8DAD5"/>
      </left>
      <right style="thin">
        <color theme="0" tint="-0.249977111117893"/>
      </right>
      <top/>
      <bottom style="medium">
        <color theme="0" tint="-0.249977111117893"/>
      </bottom>
      <diagonal/>
    </border>
    <border>
      <left style="thin">
        <color rgb="FFE8DAD5"/>
      </left>
      <right style="thin">
        <color rgb="FFE8DAD5"/>
      </right>
      <top/>
      <bottom style="medium">
        <color theme="0" tint="-0.249977111117893"/>
      </bottom>
      <diagonal/>
    </border>
    <border>
      <left/>
      <right/>
      <top/>
      <bottom style="medium">
        <color theme="0" tint="-0.249977111117893"/>
      </bottom>
      <diagonal/>
    </border>
    <border>
      <left/>
      <right/>
      <top/>
      <bottom style="thin">
        <color theme="9" tint="0.39957884456923126"/>
      </bottom>
      <diagonal/>
    </border>
    <border>
      <left style="thin">
        <color rgb="FFE8DAD5"/>
      </left>
      <right style="thin">
        <color rgb="FFE8DAD5"/>
      </right>
      <top style="thin">
        <color rgb="FFE8DAD5"/>
      </top>
      <bottom/>
      <diagonal/>
    </border>
    <border>
      <left/>
      <right style="thin">
        <color rgb="FFE8DAD5"/>
      </right>
      <top style="thin">
        <color rgb="FFE8DAD5"/>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medium">
        <color theme="0" tint="-0.249977111117893"/>
      </right>
      <top style="medium">
        <color theme="0" tint="-0.249977111117893"/>
      </top>
      <bottom style="thin">
        <color rgb="FFE8DAD5"/>
      </bottom>
      <diagonal/>
    </border>
    <border>
      <left style="thin">
        <color theme="0" tint="-0.249977111117893"/>
      </left>
      <right/>
      <top/>
      <bottom/>
      <diagonal/>
    </border>
    <border>
      <left style="thin">
        <color theme="0" tint="-0.249977111117893"/>
      </left>
      <right style="thin">
        <color rgb="FFEFE7E4"/>
      </right>
      <top style="thin">
        <color rgb="FFEFE7E4"/>
      </top>
      <bottom/>
      <diagonal/>
    </border>
    <border>
      <left style="thin">
        <color rgb="FFEFE7E4"/>
      </left>
      <right style="thin">
        <color rgb="FFEFE7E4"/>
      </right>
      <top style="thin">
        <color rgb="FFEFE7E4"/>
      </top>
      <bottom/>
      <diagonal/>
    </border>
    <border>
      <left style="thin">
        <color rgb="FFEFE7E4"/>
      </left>
      <right style="thin">
        <color theme="0" tint="-0.249977111117893"/>
      </right>
      <top style="thin">
        <color rgb="FFEFE7E4"/>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top/>
      <bottom style="thin">
        <color rgb="FFE8DAD5"/>
      </bottom>
      <diagonal/>
    </border>
    <border>
      <left/>
      <right style="thin">
        <color rgb="FFE8DAD5"/>
      </right>
      <top style="thin">
        <color rgb="FFE8DAD5"/>
      </top>
      <bottom style="thin">
        <color rgb="FFE8DAD5"/>
      </bottom>
      <diagonal/>
    </border>
    <border>
      <left style="thin">
        <color rgb="FFE8DAD5"/>
      </left>
      <right/>
      <top style="thin">
        <color rgb="FFE8DAD5"/>
      </top>
      <bottom/>
      <diagonal/>
    </border>
    <border>
      <left/>
      <right style="thin">
        <color rgb="FFE8DAD5"/>
      </right>
      <top/>
      <bottom/>
      <diagonal/>
    </border>
    <border>
      <left style="thin">
        <color rgb="FFE8DAD5"/>
      </left>
      <right style="thin">
        <color rgb="FFE8DAD5"/>
      </right>
      <top/>
      <bottom style="thin">
        <color rgb="FFE8DAD5"/>
      </bottom>
      <diagonal/>
    </border>
    <border>
      <left style="thin">
        <color rgb="FFE8DAD5"/>
      </left>
      <right/>
      <top/>
      <bottom style="thin">
        <color rgb="FFE8DAD5"/>
      </bottom>
      <diagonal/>
    </border>
    <border>
      <left style="thin">
        <color rgb="FFE8DAD5"/>
      </left>
      <right style="thin">
        <color rgb="FFE8DAD5"/>
      </right>
      <top style="thin">
        <color rgb="FFE8DAD5"/>
      </top>
      <bottom style="thin">
        <color rgb="FFE8DAD5"/>
      </bottom>
      <diagonal/>
    </border>
    <border>
      <left/>
      <right style="thin">
        <color rgb="FFEFE7E4"/>
      </right>
      <top style="thin">
        <color rgb="FFEFE7E4"/>
      </top>
      <bottom style="thin">
        <color rgb="FFEFE7E4"/>
      </bottom>
      <diagonal/>
    </border>
    <border>
      <left style="thin">
        <color rgb="FFEFE7E4"/>
      </left>
      <right style="thin">
        <color rgb="FFEFE7E4"/>
      </right>
      <top style="thin">
        <color rgb="FFEFE7E4"/>
      </top>
      <bottom style="thin">
        <color rgb="FFEFE7E4"/>
      </bottom>
      <diagonal/>
    </border>
    <border>
      <left style="thin">
        <color rgb="FFEFE7E4"/>
      </left>
      <right/>
      <top style="thin">
        <color rgb="FFEFE7E4"/>
      </top>
      <bottom style="thin">
        <color rgb="FFEFE7E4"/>
      </bottom>
      <diagonal/>
    </border>
    <border>
      <left/>
      <right style="thin">
        <color theme="2" tint="-9.9978637043366805E-2"/>
      </right>
      <top/>
      <bottom/>
      <diagonal/>
    </border>
    <border>
      <left style="thin">
        <color theme="2" tint="-9.9978637043366805E-2"/>
      </left>
      <right/>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style="thin">
        <color rgb="FFFF97B1"/>
      </left>
      <right/>
      <top style="thin">
        <color rgb="FFFF97B1"/>
      </top>
      <bottom/>
      <diagonal/>
    </border>
    <border>
      <left/>
      <right style="thin">
        <color rgb="FFFF97B1"/>
      </right>
      <top style="thin">
        <color rgb="FFFF97B1"/>
      </top>
      <bottom/>
      <diagonal/>
    </border>
    <border>
      <left/>
      <right/>
      <top/>
      <bottom style="thin">
        <color rgb="FFFF97B1"/>
      </bottom>
      <diagonal/>
    </border>
    <border>
      <left style="thin">
        <color theme="6"/>
      </left>
      <right style="thin">
        <color theme="6"/>
      </right>
      <top style="thin">
        <color theme="6"/>
      </top>
      <bottom style="thin">
        <color theme="6"/>
      </bottom>
      <diagonal/>
    </border>
    <border>
      <left style="thin">
        <color rgb="FFFF81B4"/>
      </left>
      <right style="thin">
        <color rgb="FFFF81B4"/>
      </right>
      <top style="thin">
        <color rgb="FFFF81B4"/>
      </top>
      <bottom style="thin">
        <color rgb="FFFF81B4"/>
      </bottom>
      <diagonal/>
    </border>
    <border>
      <left style="thin">
        <color rgb="FFFF81B4"/>
      </left>
      <right style="thin">
        <color rgb="FFFF81B4"/>
      </right>
      <top style="thin">
        <color rgb="FFFF81B4"/>
      </top>
      <bottom/>
      <diagonal/>
    </border>
    <border>
      <left style="thin">
        <color rgb="FFFF81B4"/>
      </left>
      <right style="thin">
        <color rgb="FFFF81B4"/>
      </right>
      <top/>
      <bottom/>
      <diagonal/>
    </border>
    <border>
      <left style="thin">
        <color rgb="FFFF81B4"/>
      </left>
      <right style="thin">
        <color rgb="FFFF81B4"/>
      </right>
      <top/>
      <bottom style="thin">
        <color rgb="FFFF81B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medium">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s>
  <cellStyleXfs count="1">
    <xf numFmtId="0" fontId="0" fillId="0" borderId="0"/>
  </cellStyleXfs>
  <cellXfs count="757">
    <xf numFmtId="0" fontId="0" fillId="0" borderId="0" xfId="0"/>
    <xf numFmtId="0" fontId="0" fillId="7" borderId="0" xfId="0" applyFill="1" applyProtection="1">
      <protection locked="0"/>
    </xf>
    <xf numFmtId="0" fontId="12" fillId="27" borderId="0" xfId="0" applyFont="1" applyFill="1" applyAlignment="1" applyProtection="1">
      <alignment horizontal="center" vertical="center" wrapText="1"/>
      <protection locked="0"/>
    </xf>
    <xf numFmtId="0" fontId="1" fillId="0" borderId="0" xfId="0" applyFont="1" applyAlignment="1">
      <alignment vertical="center"/>
    </xf>
    <xf numFmtId="0" fontId="0" fillId="0" borderId="0" xfId="0" applyAlignment="1">
      <alignment horizontal="center" vertical="center"/>
    </xf>
    <xf numFmtId="0" fontId="3" fillId="0" borderId="0" xfId="0" applyFont="1" applyAlignment="1">
      <alignment horizontal="left" vertical="center"/>
    </xf>
    <xf numFmtId="0" fontId="2" fillId="0" borderId="0" xfId="0" applyFont="1"/>
    <xf numFmtId="0" fontId="7" fillId="0" borderId="0" xfId="0" applyFont="1" applyAlignment="1">
      <alignment vertical="center"/>
    </xf>
    <xf numFmtId="0" fontId="0" fillId="0" borderId="0" xfId="0" applyAlignment="1">
      <alignment horizontal="left" vertical="center" indent="1"/>
    </xf>
    <xf numFmtId="0" fontId="2" fillId="0" borderId="0" xfId="0" applyFont="1" applyAlignment="1">
      <alignment horizontal="left" vertical="center" indent="1"/>
    </xf>
    <xf numFmtId="0" fontId="8" fillId="2" borderId="0" xfId="0" applyFont="1" applyFill="1" applyAlignment="1">
      <alignment horizontal="center" vertical="center" wrapText="1"/>
    </xf>
    <xf numFmtId="0" fontId="9" fillId="2" borderId="0" xfId="0" applyFont="1" applyFill="1" applyAlignment="1">
      <alignment horizontal="left" vertical="top" wrapText="1"/>
    </xf>
    <xf numFmtId="0" fontId="0" fillId="2" borderId="0" xfId="0" applyFill="1"/>
    <xf numFmtId="0" fontId="10" fillId="2" borderId="0" xfId="0" applyFont="1" applyFill="1" applyAlignment="1">
      <alignment horizontal="center"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3" fillId="2" borderId="0" xfId="0" applyFont="1" applyFill="1"/>
    <xf numFmtId="0" fontId="14" fillId="3" borderId="0" xfId="0" applyFont="1" applyFill="1"/>
    <xf numFmtId="0" fontId="15" fillId="4" borderId="6" xfId="0" applyFont="1" applyFill="1" applyBorder="1"/>
    <xf numFmtId="0" fontId="16" fillId="0" borderId="6" xfId="0" applyFont="1" applyBorder="1"/>
    <xf numFmtId="0" fontId="0" fillId="0" borderId="6" xfId="0" applyBorder="1"/>
    <xf numFmtId="0" fontId="17" fillId="0" borderId="6" xfId="0" applyFont="1" applyBorder="1"/>
    <xf numFmtId="0" fontId="16" fillId="0" borderId="0" xfId="0" applyFont="1"/>
    <xf numFmtId="0" fontId="17" fillId="0" borderId="0" xfId="0" applyFont="1"/>
    <xf numFmtId="0" fontId="14" fillId="2" borderId="0" xfId="0" applyFont="1" applyFill="1"/>
    <xf numFmtId="0" fontId="16" fillId="2" borderId="0" xfId="0" applyFont="1" applyFill="1"/>
    <xf numFmtId="0" fontId="2" fillId="0" borderId="6" xfId="0" applyFont="1" applyBorder="1"/>
    <xf numFmtId="0" fontId="0" fillId="0" borderId="7" xfId="0" applyBorder="1"/>
    <xf numFmtId="0" fontId="0" fillId="2" borderId="8" xfId="0" applyFill="1" applyBorder="1"/>
    <xf numFmtId="0" fontId="18" fillId="2" borderId="9" xfId="0" applyFont="1" applyFill="1" applyBorder="1" applyAlignment="1">
      <alignment wrapText="1"/>
    </xf>
    <xf numFmtId="0" fontId="0" fillId="0" borderId="10" xfId="0" applyBorder="1"/>
    <xf numFmtId="0" fontId="17" fillId="0" borderId="11" xfId="0" applyFont="1" applyBorder="1"/>
    <xf numFmtId="0" fontId="16" fillId="0" borderId="9" xfId="0" applyFont="1" applyBorder="1"/>
    <xf numFmtId="0" fontId="2" fillId="0" borderId="10" xfId="0" applyFont="1" applyBorder="1"/>
    <xf numFmtId="0" fontId="17" fillId="0" borderId="12" xfId="0" applyFont="1" applyBorder="1"/>
    <xf numFmtId="0" fontId="2" fillId="2" borderId="13" xfId="0" applyFont="1" applyFill="1" applyBorder="1" applyAlignment="1">
      <alignment horizontal="left" vertical="center"/>
    </xf>
    <xf numFmtId="0" fontId="0" fillId="2" borderId="13" xfId="0" applyFill="1" applyBorder="1"/>
    <xf numFmtId="0" fontId="2" fillId="2" borderId="0" xfId="0" applyFont="1" applyFill="1" applyAlignment="1">
      <alignment horizontal="left" vertical="center"/>
    </xf>
    <xf numFmtId="0" fontId="8" fillId="2" borderId="0" xfId="0" applyFont="1" applyFill="1" applyAlignment="1" applyProtection="1">
      <alignment horizontal="center" vertical="center" wrapText="1"/>
      <protection locked="0"/>
    </xf>
    <xf numFmtId="0" fontId="0" fillId="0" borderId="0" xfId="0" applyProtection="1">
      <protection locked="0"/>
    </xf>
    <xf numFmtId="0" fontId="20" fillId="2" borderId="0" xfId="0" applyFont="1" applyFill="1" applyAlignment="1" applyProtection="1">
      <alignment horizontal="center" vertical="center" wrapText="1"/>
      <protection locked="0"/>
    </xf>
    <xf numFmtId="0" fontId="21" fillId="2" borderId="0" xfId="0" applyFont="1" applyFill="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165" fontId="21" fillId="2" borderId="0" xfId="0" applyNumberFormat="1" applyFont="1" applyFill="1" applyAlignment="1">
      <alignment horizontal="center" vertical="center" wrapText="1"/>
    </xf>
    <xf numFmtId="0" fontId="0" fillId="0" borderId="15" xfId="0" applyBorder="1" applyProtection="1">
      <protection locked="0"/>
    </xf>
    <xf numFmtId="0" fontId="22" fillId="2" borderId="0" xfId="0" applyFont="1" applyFill="1" applyAlignment="1" applyProtection="1">
      <alignment horizontal="left" wrapText="1"/>
      <protection locked="0"/>
    </xf>
    <xf numFmtId="0" fontId="15" fillId="2" borderId="0" xfId="0" applyFont="1" applyFill="1" applyProtection="1">
      <protection locked="0"/>
    </xf>
    <xf numFmtId="0" fontId="0" fillId="2" borderId="0" xfId="0" applyFill="1" applyProtection="1">
      <protection locked="0"/>
    </xf>
    <xf numFmtId="0" fontId="13" fillId="2" borderId="0" xfId="0" applyFont="1" applyFill="1" applyAlignment="1" applyProtection="1">
      <alignment horizontal="left" vertical="top" wrapText="1"/>
      <protection locked="0"/>
    </xf>
    <xf numFmtId="165" fontId="21" fillId="2" borderId="0" xfId="0" applyNumberFormat="1" applyFont="1" applyFill="1" applyAlignment="1" applyProtection="1">
      <alignment horizontal="center" vertical="center" wrapText="1"/>
      <protection locked="0"/>
    </xf>
    <xf numFmtId="0" fontId="5" fillId="0" borderId="17" xfId="0" applyFont="1" applyBorder="1" applyAlignment="1" applyProtection="1">
      <alignment horizontal="center" vertical="center"/>
      <protection locked="0"/>
    </xf>
    <xf numFmtId="164" fontId="5" fillId="8" borderId="17" xfId="0" applyNumberFormat="1" applyFont="1" applyFill="1" applyBorder="1" applyAlignment="1" applyProtection="1">
      <alignment horizontal="center" vertical="center"/>
      <protection locked="0"/>
    </xf>
    <xf numFmtId="9" fontId="5" fillId="4" borderId="17" xfId="0" applyNumberFormat="1" applyFont="1" applyFill="1" applyBorder="1" applyAlignment="1">
      <alignment horizontal="center" vertical="center"/>
    </xf>
    <xf numFmtId="0" fontId="20" fillId="0" borderId="0" xfId="0" applyFont="1" applyAlignment="1" applyProtection="1">
      <alignment horizontal="center" vertical="center" wrapText="1"/>
      <protection locked="0"/>
    </xf>
    <xf numFmtId="0" fontId="5" fillId="0" borderId="10" xfId="0" applyFont="1" applyBorder="1" applyAlignment="1" applyProtection="1">
      <alignment horizontal="center" vertical="center"/>
      <protection locked="0"/>
    </xf>
    <xf numFmtId="1" fontId="5" fillId="8" borderId="10" xfId="0" applyNumberFormat="1" applyFont="1" applyFill="1" applyBorder="1" applyAlignment="1" applyProtection="1">
      <alignment horizontal="center" vertical="center"/>
      <protection locked="0"/>
    </xf>
    <xf numFmtId="9" fontId="5" fillId="4" borderId="10" xfId="0" applyNumberFormat="1" applyFont="1" applyFill="1" applyBorder="1" applyAlignment="1">
      <alignment horizontal="center" vertical="center"/>
    </xf>
    <xf numFmtId="0" fontId="5" fillId="4" borderId="10" xfId="0" applyFont="1" applyFill="1" applyBorder="1" applyAlignment="1">
      <alignment horizontal="center" vertical="center"/>
    </xf>
    <xf numFmtId="0" fontId="0" fillId="0" borderId="0" xfId="0"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0" fillId="0" borderId="10" xfId="0" applyBorder="1" applyAlignment="1" applyProtection="1">
      <alignment horizontal="center" vertical="center"/>
      <protection locked="0"/>
    </xf>
    <xf numFmtId="164" fontId="0" fillId="4" borderId="10" xfId="0" applyNumberFormat="1" applyFill="1" applyBorder="1" applyAlignment="1">
      <alignment horizontal="center" vertical="center"/>
    </xf>
    <xf numFmtId="0" fontId="20" fillId="2" borderId="0" xfId="0" applyFont="1" applyFill="1" applyAlignment="1" applyProtection="1">
      <alignment horizontal="center" wrapText="1"/>
      <protection locked="0"/>
    </xf>
    <xf numFmtId="165" fontId="20" fillId="0" borderId="0" xfId="0" applyNumberFormat="1" applyFont="1" applyAlignment="1" applyProtection="1">
      <alignment horizontal="center" vertical="center" wrapText="1"/>
      <protection locked="0"/>
    </xf>
    <xf numFmtId="166" fontId="26" fillId="0" borderId="0" xfId="0" applyNumberFormat="1" applyFont="1" applyAlignment="1" applyProtection="1">
      <alignment horizontal="left" vertical="center" wrapText="1"/>
      <protection locked="0"/>
    </xf>
    <xf numFmtId="165" fontId="26" fillId="0" borderId="0" xfId="0" applyNumberFormat="1" applyFont="1" applyAlignment="1" applyProtection="1">
      <alignment horizontal="center" vertical="center" wrapText="1"/>
      <protection locked="0"/>
    </xf>
    <xf numFmtId="165" fontId="20" fillId="2" borderId="0" xfId="0" applyNumberFormat="1" applyFont="1" applyFill="1" applyAlignment="1" applyProtection="1">
      <alignment horizontal="center" wrapText="1"/>
      <protection locked="0"/>
    </xf>
    <xf numFmtId="10" fontId="20" fillId="0" borderId="0" xfId="0" applyNumberFormat="1" applyFont="1" applyAlignment="1" applyProtection="1">
      <alignment horizontal="center" vertical="center" wrapText="1"/>
      <protection locked="0"/>
    </xf>
    <xf numFmtId="1" fontId="20" fillId="0" borderId="0" xfId="0" applyNumberFormat="1" applyFont="1" applyAlignment="1" applyProtection="1">
      <alignment horizontal="center" vertical="center" wrapText="1"/>
      <protection locked="0"/>
    </xf>
    <xf numFmtId="165" fontId="27" fillId="0" borderId="0" xfId="0" applyNumberFormat="1" applyFont="1" applyAlignment="1" applyProtection="1">
      <alignment horizontal="center" vertical="center" wrapText="1"/>
      <protection locked="0"/>
    </xf>
    <xf numFmtId="165" fontId="28" fillId="2" borderId="0" xfId="0" applyNumberFormat="1" applyFont="1" applyFill="1" applyAlignment="1" applyProtection="1">
      <alignment horizontal="center" wrapText="1"/>
      <protection locked="0"/>
    </xf>
    <xf numFmtId="0" fontId="20" fillId="0" borderId="0" xfId="0" applyFont="1" applyAlignment="1" applyProtection="1">
      <alignment horizontal="center" wrapText="1"/>
      <protection locked="0"/>
    </xf>
    <xf numFmtId="0" fontId="23" fillId="0" borderId="0" xfId="0" applyFont="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165" fontId="30" fillId="0" borderId="0" xfId="0" applyNumberFormat="1" applyFont="1" applyAlignment="1" applyProtection="1">
      <alignment horizontal="center" vertical="center" wrapText="1"/>
      <protection locked="0"/>
    </xf>
    <xf numFmtId="10" fontId="24" fillId="0" borderId="0" xfId="0" applyNumberFormat="1" applyFont="1" applyAlignment="1" applyProtection="1">
      <alignment horizontal="center" vertical="center" wrapText="1"/>
      <protection locked="0"/>
    </xf>
    <xf numFmtId="0" fontId="31" fillId="0" borderId="0" xfId="0" applyFont="1" applyAlignment="1" applyProtection="1">
      <alignment horizontal="left" vertical="center" wrapText="1"/>
      <protection locked="0"/>
    </xf>
    <xf numFmtId="0" fontId="27" fillId="0" borderId="0" xfId="0" applyFont="1" applyAlignment="1" applyProtection="1">
      <alignment horizontal="center" vertical="center" wrapText="1"/>
      <protection locked="0"/>
    </xf>
    <xf numFmtId="166" fontId="20" fillId="0" borderId="0" xfId="0" applyNumberFormat="1" applyFont="1" applyAlignment="1" applyProtection="1">
      <alignment horizontal="center" vertical="center" wrapText="1"/>
      <protection locked="0"/>
    </xf>
    <xf numFmtId="165" fontId="32" fillId="0" borderId="0" xfId="0" applyNumberFormat="1" applyFont="1" applyAlignment="1" applyProtection="1">
      <alignment horizontal="center" vertical="center" wrapText="1"/>
      <protection locked="0"/>
    </xf>
    <xf numFmtId="165" fontId="20" fillId="0" borderId="0" xfId="0" applyNumberFormat="1" applyFont="1" applyAlignment="1" applyProtection="1">
      <alignment horizontal="center" vertical="center"/>
      <protection locked="0"/>
    </xf>
    <xf numFmtId="0" fontId="32" fillId="0" borderId="0" xfId="0" applyFont="1" applyAlignment="1" applyProtection="1">
      <alignment horizontal="center" vertical="center" wrapText="1"/>
      <protection locked="0"/>
    </xf>
    <xf numFmtId="0" fontId="20" fillId="0" borderId="0" xfId="0" applyFont="1" applyAlignment="1" applyProtection="1">
      <alignment horizontal="left" vertical="center" wrapText="1"/>
      <protection locked="0"/>
    </xf>
    <xf numFmtId="0" fontId="20" fillId="10" borderId="0" xfId="0" applyFont="1" applyFill="1" applyAlignment="1">
      <alignment horizontal="center" vertical="center" wrapText="1"/>
    </xf>
    <xf numFmtId="0" fontId="20" fillId="2" borderId="0" xfId="0" applyFont="1" applyFill="1" applyAlignment="1">
      <alignment horizontal="center" vertical="center" wrapText="1"/>
    </xf>
    <xf numFmtId="0" fontId="35" fillId="2" borderId="0" xfId="0" applyFont="1" applyFill="1" applyAlignment="1">
      <alignment horizontal="left" vertical="center" wrapText="1"/>
    </xf>
    <xf numFmtId="0" fontId="36" fillId="2" borderId="0" xfId="0" applyFont="1" applyFill="1" applyAlignment="1">
      <alignment horizontal="left" vertical="center" wrapText="1"/>
    </xf>
    <xf numFmtId="0" fontId="20" fillId="0" borderId="0" xfId="0" applyFont="1" applyAlignment="1">
      <alignment horizontal="center" vertical="center" wrapText="1"/>
    </xf>
    <xf numFmtId="0" fontId="39" fillId="2" borderId="0" xfId="0" applyFont="1" applyFill="1" applyAlignment="1">
      <alignment horizontal="center" vertical="center" wrapText="1"/>
    </xf>
    <xf numFmtId="0" fontId="5" fillId="2" borderId="0" xfId="0" applyFont="1" applyFill="1"/>
    <xf numFmtId="0" fontId="5" fillId="0" borderId="0" xfId="0" applyFont="1"/>
    <xf numFmtId="0" fontId="49" fillId="2" borderId="0" xfId="0" applyFont="1" applyFill="1" applyAlignment="1">
      <alignment horizontal="center" vertical="center" wrapText="1"/>
    </xf>
    <xf numFmtId="0" fontId="12" fillId="2" borderId="0" xfId="0" applyFont="1" applyFill="1" applyAlignment="1" applyProtection="1">
      <alignment horizontal="center" vertical="center" wrapText="1"/>
      <protection locked="0"/>
    </xf>
    <xf numFmtId="0" fontId="12" fillId="15" borderId="24" xfId="0" applyFont="1" applyFill="1" applyBorder="1" applyAlignment="1" applyProtection="1">
      <alignment horizontal="center" vertical="center" wrapText="1"/>
      <protection locked="0"/>
    </xf>
    <xf numFmtId="0" fontId="12" fillId="15" borderId="25" xfId="0" applyFont="1" applyFill="1" applyBorder="1" applyAlignment="1" applyProtection="1">
      <alignment horizontal="center" vertical="center" wrapText="1"/>
      <protection locked="0"/>
    </xf>
    <xf numFmtId="0" fontId="12" fillId="17" borderId="24" xfId="0" applyFont="1" applyFill="1" applyBorder="1" applyAlignment="1" applyProtection="1">
      <alignment horizontal="center" vertical="center" wrapText="1"/>
      <protection locked="0"/>
    </xf>
    <xf numFmtId="0" fontId="12" fillId="17" borderId="25" xfId="0" applyFont="1" applyFill="1" applyBorder="1" applyAlignment="1" applyProtection="1">
      <alignment horizontal="center" vertical="center" wrapText="1"/>
      <protection locked="0"/>
    </xf>
    <xf numFmtId="0" fontId="12" fillId="18" borderId="24" xfId="0" applyFont="1" applyFill="1" applyBorder="1" applyAlignment="1" applyProtection="1">
      <alignment horizontal="center" vertical="center" wrapText="1"/>
      <protection locked="0"/>
    </xf>
    <xf numFmtId="0" fontId="12" fillId="18" borderId="25" xfId="0" applyFont="1" applyFill="1" applyBorder="1" applyAlignment="1" applyProtection="1">
      <alignment horizontal="center" vertical="center" wrapText="1"/>
      <protection locked="0"/>
    </xf>
    <xf numFmtId="0" fontId="12" fillId="15" borderId="28" xfId="0" applyFont="1" applyFill="1" applyBorder="1" applyAlignment="1" applyProtection="1">
      <alignment horizontal="center" vertical="center" wrapText="1"/>
      <protection locked="0"/>
    </xf>
    <xf numFmtId="0" fontId="12" fillId="15" borderId="29" xfId="0" applyFont="1" applyFill="1" applyBorder="1" applyAlignment="1" applyProtection="1">
      <alignment horizontal="center" vertical="center" wrapText="1"/>
      <protection locked="0"/>
    </xf>
    <xf numFmtId="0" fontId="12" fillId="16" borderId="28" xfId="0" applyFont="1" applyFill="1" applyBorder="1" applyAlignment="1" applyProtection="1">
      <alignment horizontal="center" vertical="center" wrapText="1"/>
      <protection locked="0"/>
    </xf>
    <xf numFmtId="0" fontId="12" fillId="16" borderId="29" xfId="0" applyFont="1" applyFill="1" applyBorder="1" applyAlignment="1" applyProtection="1">
      <alignment horizontal="center" vertical="center" wrapText="1"/>
      <protection locked="0"/>
    </xf>
    <xf numFmtId="0" fontId="12" fillId="17" borderId="28" xfId="0" applyFont="1" applyFill="1" applyBorder="1" applyAlignment="1" applyProtection="1">
      <alignment horizontal="center" vertical="center" wrapText="1"/>
      <protection locked="0"/>
    </xf>
    <xf numFmtId="0" fontId="12" fillId="17" borderId="29" xfId="0" applyFont="1" applyFill="1" applyBorder="1" applyAlignment="1" applyProtection="1">
      <alignment horizontal="center" vertical="center" wrapText="1"/>
      <protection locked="0"/>
    </xf>
    <xf numFmtId="0" fontId="12" fillId="18" borderId="28" xfId="0" applyFont="1" applyFill="1" applyBorder="1" applyAlignment="1" applyProtection="1">
      <alignment horizontal="center" vertical="center" wrapText="1"/>
      <protection locked="0"/>
    </xf>
    <xf numFmtId="0" fontId="12" fillId="18" borderId="29" xfId="0" applyFont="1" applyFill="1" applyBorder="1" applyAlignment="1" applyProtection="1">
      <alignment horizontal="center" vertical="center" wrapText="1"/>
      <protection locked="0"/>
    </xf>
    <xf numFmtId="0" fontId="52" fillId="21" borderId="0" xfId="0" applyFont="1" applyFill="1" applyAlignment="1" applyProtection="1">
      <alignment horizontal="center" vertical="center" wrapText="1"/>
      <protection locked="0"/>
    </xf>
    <xf numFmtId="0" fontId="52" fillId="2" borderId="0" xfId="0" applyFont="1" applyFill="1" applyAlignment="1" applyProtection="1">
      <alignment horizontal="center" vertical="center" wrapText="1"/>
      <protection locked="0"/>
    </xf>
    <xf numFmtId="0" fontId="52" fillId="17" borderId="0" xfId="0" applyFont="1" applyFill="1" applyAlignment="1" applyProtection="1">
      <alignment horizontal="center" vertical="center" wrapText="1"/>
      <protection locked="0"/>
    </xf>
    <xf numFmtId="0" fontId="52" fillId="22" borderId="31" xfId="0" applyFont="1" applyFill="1" applyBorder="1" applyAlignment="1" applyProtection="1">
      <alignment horizontal="center" vertical="center" wrapText="1"/>
      <protection locked="0"/>
    </xf>
    <xf numFmtId="0" fontId="52" fillId="22" borderId="32" xfId="0" applyFont="1" applyFill="1" applyBorder="1" applyAlignment="1" applyProtection="1">
      <alignment horizontal="center" vertical="center" wrapText="1"/>
      <protection locked="0"/>
    </xf>
    <xf numFmtId="0" fontId="52" fillId="23" borderId="31" xfId="0" applyFont="1" applyFill="1" applyBorder="1" applyAlignment="1" applyProtection="1">
      <alignment horizontal="center" vertical="center" wrapText="1"/>
      <protection locked="0"/>
    </xf>
    <xf numFmtId="0" fontId="52" fillId="23" borderId="32" xfId="0" applyFont="1" applyFill="1" applyBorder="1" applyAlignment="1" applyProtection="1">
      <alignment horizontal="center" vertical="center" wrapText="1"/>
      <protection locked="0"/>
    </xf>
    <xf numFmtId="0" fontId="12" fillId="13" borderId="0" xfId="0" applyFont="1" applyFill="1" applyAlignment="1" applyProtection="1">
      <alignment horizontal="center" vertical="center" wrapText="1"/>
      <protection locked="0"/>
    </xf>
    <xf numFmtId="164" fontId="12" fillId="21" borderId="31" xfId="0" applyNumberFormat="1" applyFont="1" applyFill="1" applyBorder="1" applyAlignment="1" applyProtection="1">
      <alignment horizontal="center" vertical="center" wrapText="1"/>
      <protection locked="0"/>
    </xf>
    <xf numFmtId="164" fontId="12" fillId="21" borderId="32" xfId="0" applyNumberFormat="1" applyFont="1" applyFill="1" applyBorder="1" applyAlignment="1">
      <alignment horizontal="center" vertical="center" wrapText="1"/>
    </xf>
    <xf numFmtId="164" fontId="12" fillId="17" borderId="33" xfId="0" applyNumberFormat="1" applyFont="1" applyFill="1" applyBorder="1" applyAlignment="1">
      <alignment horizontal="center" vertical="center" wrapText="1"/>
    </xf>
    <xf numFmtId="164" fontId="12" fillId="17" borderId="34" xfId="0" applyNumberFormat="1" applyFont="1" applyFill="1" applyBorder="1" applyAlignment="1">
      <alignment horizontal="center" vertical="center" wrapText="1"/>
    </xf>
    <xf numFmtId="164" fontId="12" fillId="22" borderId="31" xfId="0" applyNumberFormat="1" applyFont="1" applyFill="1" applyBorder="1" applyAlignment="1">
      <alignment horizontal="center" vertical="center" wrapText="1"/>
    </xf>
    <xf numFmtId="164" fontId="12" fillId="22" borderId="32" xfId="0" applyNumberFormat="1" applyFont="1" applyFill="1" applyBorder="1" applyAlignment="1">
      <alignment horizontal="center" vertical="center" wrapText="1"/>
    </xf>
    <xf numFmtId="164" fontId="12" fillId="23" borderId="31" xfId="0" applyNumberFormat="1" applyFont="1" applyFill="1" applyBorder="1" applyAlignment="1">
      <alignment horizontal="center" vertical="center" wrapText="1"/>
    </xf>
    <xf numFmtId="164" fontId="12" fillId="23" borderId="32" xfId="0" applyNumberFormat="1" applyFont="1" applyFill="1" applyBorder="1" applyAlignment="1">
      <alignment horizontal="center" vertical="center" wrapText="1"/>
    </xf>
    <xf numFmtId="164" fontId="12" fillId="17" borderId="31" xfId="0" applyNumberFormat="1" applyFont="1" applyFill="1" applyBorder="1" applyAlignment="1">
      <alignment horizontal="center" vertical="center" wrapText="1"/>
    </xf>
    <xf numFmtId="164" fontId="12" fillId="17" borderId="32" xfId="0" applyNumberFormat="1" applyFont="1" applyFill="1" applyBorder="1" applyAlignment="1">
      <alignment horizontal="center" vertical="center" wrapText="1"/>
    </xf>
    <xf numFmtId="164" fontId="12" fillId="21" borderId="0" xfId="0" applyNumberFormat="1" applyFont="1" applyFill="1" applyAlignment="1" applyProtection="1">
      <alignment horizontal="center" vertical="center" wrapText="1"/>
      <protection locked="0"/>
    </xf>
    <xf numFmtId="164" fontId="12" fillId="21" borderId="0" xfId="0" applyNumberFormat="1" applyFont="1" applyFill="1" applyAlignment="1">
      <alignment horizontal="center" vertical="center" wrapText="1"/>
    </xf>
    <xf numFmtId="0" fontId="52" fillId="15" borderId="27" xfId="0" applyFont="1" applyFill="1" applyBorder="1" applyAlignment="1" applyProtection="1">
      <alignment horizontal="center" vertical="center" wrapText="1"/>
      <protection locked="0"/>
    </xf>
    <xf numFmtId="0" fontId="2" fillId="15" borderId="27" xfId="0" applyFont="1" applyFill="1" applyBorder="1"/>
    <xf numFmtId="0" fontId="52" fillId="24" borderId="27" xfId="0" applyFont="1" applyFill="1" applyBorder="1" applyAlignment="1" applyProtection="1">
      <alignment horizontal="center" vertical="center" wrapText="1"/>
      <protection locked="0"/>
    </xf>
    <xf numFmtId="0" fontId="3" fillId="24" borderId="27" xfId="0" applyFont="1" applyFill="1" applyBorder="1" applyAlignment="1">
      <alignment horizontal="center" vertical="center"/>
    </xf>
    <xf numFmtId="0" fontId="56" fillId="24" borderId="27" xfId="0" applyFont="1" applyFill="1" applyBorder="1" applyAlignment="1" applyProtection="1">
      <alignment horizontal="center" vertical="center" wrapText="1"/>
      <protection locked="0"/>
    </xf>
    <xf numFmtId="0" fontId="12" fillId="19" borderId="27" xfId="0" applyFont="1" applyFill="1" applyBorder="1" applyAlignment="1" applyProtection="1">
      <alignment horizontal="center" vertical="center" wrapText="1"/>
      <protection locked="0"/>
    </xf>
    <xf numFmtId="164" fontId="12" fillId="19" borderId="27" xfId="0" applyNumberFormat="1" applyFont="1" applyFill="1" applyBorder="1" applyAlignment="1" applyProtection="1">
      <alignment horizontal="center" vertical="center" wrapText="1"/>
      <protection locked="0"/>
    </xf>
    <xf numFmtId="1" fontId="12" fillId="19" borderId="27" xfId="0" applyNumberFormat="1" applyFont="1" applyFill="1" applyBorder="1" applyAlignment="1" applyProtection="1">
      <alignment horizontal="center" vertical="center" wrapText="1"/>
      <protection locked="0"/>
    </xf>
    <xf numFmtId="10" fontId="12" fillId="19" borderId="27" xfId="0" applyNumberFormat="1" applyFont="1" applyFill="1" applyBorder="1" applyAlignment="1" applyProtection="1">
      <alignment horizontal="center" vertical="center" wrapText="1"/>
      <protection locked="0"/>
    </xf>
    <xf numFmtId="164" fontId="0" fillId="0" borderId="27" xfId="0" applyNumberFormat="1" applyBorder="1" applyAlignment="1">
      <alignment horizontal="center"/>
    </xf>
    <xf numFmtId="165" fontId="0" fillId="0" borderId="27" xfId="0" applyNumberFormat="1" applyBorder="1" applyAlignment="1">
      <alignment horizontal="center"/>
    </xf>
    <xf numFmtId="164" fontId="12" fillId="2" borderId="27" xfId="0" applyNumberFormat="1" applyFont="1" applyFill="1" applyBorder="1" applyAlignment="1">
      <alignment horizontal="center" vertical="center" wrapText="1"/>
    </xf>
    <xf numFmtId="165" fontId="12" fillId="2" borderId="27" xfId="0" applyNumberFormat="1" applyFont="1" applyFill="1" applyBorder="1" applyAlignment="1">
      <alignment horizontal="center" vertical="center" wrapText="1"/>
    </xf>
    <xf numFmtId="165" fontId="57" fillId="2" borderId="27" xfId="0" applyNumberFormat="1" applyFont="1" applyFill="1" applyBorder="1" applyAlignment="1">
      <alignment horizontal="center" vertical="top" wrapText="1"/>
    </xf>
    <xf numFmtId="165" fontId="58" fillId="2" borderId="27" xfId="0" applyNumberFormat="1" applyFont="1" applyFill="1" applyBorder="1" applyAlignment="1">
      <alignment horizontal="center" vertical="center" wrapText="1"/>
    </xf>
    <xf numFmtId="0" fontId="12" fillId="19" borderId="35" xfId="0" applyFont="1" applyFill="1" applyBorder="1" applyAlignment="1" applyProtection="1">
      <alignment horizontal="center" vertical="center" wrapText="1"/>
      <protection locked="0"/>
    </xf>
    <xf numFmtId="164" fontId="12" fillId="19" borderId="35" xfId="0" applyNumberFormat="1" applyFont="1" applyFill="1" applyBorder="1" applyAlignment="1" applyProtection="1">
      <alignment horizontal="center" vertical="center" wrapText="1"/>
      <protection locked="0"/>
    </xf>
    <xf numFmtId="1" fontId="12" fillId="19" borderId="35" xfId="0" applyNumberFormat="1" applyFont="1" applyFill="1" applyBorder="1" applyAlignment="1" applyProtection="1">
      <alignment horizontal="center" vertical="center" wrapText="1"/>
      <protection locked="0"/>
    </xf>
    <xf numFmtId="10" fontId="12" fillId="19" borderId="35" xfId="0" applyNumberFormat="1" applyFont="1" applyFill="1" applyBorder="1" applyAlignment="1" applyProtection="1">
      <alignment horizontal="center" vertical="center" wrapText="1"/>
      <protection locked="0"/>
    </xf>
    <xf numFmtId="164" fontId="0" fillId="0" borderId="35" xfId="0" applyNumberFormat="1" applyBorder="1" applyAlignment="1">
      <alignment horizontal="center"/>
    </xf>
    <xf numFmtId="165" fontId="0" fillId="0" borderId="35" xfId="0" applyNumberFormat="1" applyBorder="1" applyAlignment="1">
      <alignment horizontal="center"/>
    </xf>
    <xf numFmtId="164" fontId="12" fillId="2" borderId="35" xfId="0" applyNumberFormat="1" applyFont="1" applyFill="1" applyBorder="1" applyAlignment="1">
      <alignment horizontal="center" vertical="center" wrapText="1"/>
    </xf>
    <xf numFmtId="165" fontId="12" fillId="2" borderId="35" xfId="0" applyNumberFormat="1" applyFont="1" applyFill="1" applyBorder="1" applyAlignment="1">
      <alignment horizontal="center" vertical="center" wrapText="1"/>
    </xf>
    <xf numFmtId="165" fontId="57" fillId="2" borderId="35" xfId="0" applyNumberFormat="1" applyFont="1" applyFill="1" applyBorder="1" applyAlignment="1">
      <alignment horizontal="center" vertical="top" wrapText="1"/>
    </xf>
    <xf numFmtId="0" fontId="59" fillId="13" borderId="36" xfId="0" applyFont="1" applyFill="1" applyBorder="1" applyAlignment="1">
      <alignment horizontal="center" vertical="center" wrapText="1"/>
    </xf>
    <xf numFmtId="0" fontId="60" fillId="13" borderId="37" xfId="0" applyFont="1" applyFill="1" applyBorder="1" applyAlignment="1">
      <alignment horizontal="center" vertical="center" wrapText="1"/>
    </xf>
    <xf numFmtId="165" fontId="59" fillId="13" borderId="38" xfId="0" applyNumberFormat="1" applyFont="1" applyFill="1" applyBorder="1" applyAlignment="1">
      <alignment horizontal="center"/>
    </xf>
    <xf numFmtId="0" fontId="60" fillId="13" borderId="36" xfId="0" applyFont="1" applyFill="1" applyBorder="1" applyAlignment="1">
      <alignment horizontal="center" vertical="center" wrapText="1"/>
    </xf>
    <xf numFmtId="165" fontId="59" fillId="13" borderId="37" xfId="0" applyNumberFormat="1" applyFont="1" applyFill="1" applyBorder="1" applyAlignment="1">
      <alignment horizontal="center"/>
    </xf>
    <xf numFmtId="165" fontId="59" fillId="13" borderId="37" xfId="0" applyNumberFormat="1" applyFont="1" applyFill="1" applyBorder="1" applyAlignment="1">
      <alignment horizontal="center" vertical="center" wrapText="1"/>
    </xf>
    <xf numFmtId="165" fontId="61" fillId="13" borderId="38" xfId="0" applyNumberFormat="1" applyFont="1" applyFill="1" applyBorder="1" applyAlignment="1">
      <alignment horizontal="center" vertical="center" wrapText="1"/>
    </xf>
    <xf numFmtId="0" fontId="12" fillId="0" borderId="0" xfId="0" applyFont="1" applyAlignment="1" applyProtection="1">
      <alignment horizontal="left" vertical="center" wrapText="1"/>
      <protection locked="0"/>
    </xf>
    <xf numFmtId="0" fontId="62" fillId="9" borderId="39" xfId="0" applyFont="1" applyFill="1" applyBorder="1" applyAlignment="1" applyProtection="1">
      <alignment horizontal="left" vertical="center" wrapText="1"/>
      <protection locked="0"/>
    </xf>
    <xf numFmtId="0" fontId="12" fillId="0" borderId="0" xfId="0" applyFont="1" applyAlignment="1" applyProtection="1">
      <alignment horizontal="center" vertical="center" wrapText="1"/>
      <protection locked="0"/>
    </xf>
    <xf numFmtId="0" fontId="2" fillId="0" borderId="0" xfId="0" applyFont="1" applyProtection="1">
      <protection locked="0"/>
    </xf>
    <xf numFmtId="0" fontId="60" fillId="0" borderId="0" xfId="0" applyFont="1" applyAlignment="1" applyProtection="1">
      <alignment horizontal="center" vertical="center" wrapText="1"/>
      <protection locked="0"/>
    </xf>
    <xf numFmtId="0" fontId="60" fillId="0" borderId="0" xfId="0" applyFont="1" applyAlignment="1" applyProtection="1">
      <alignment vertical="center" wrapText="1"/>
      <protection locked="0"/>
    </xf>
    <xf numFmtId="1" fontId="63" fillId="0" borderId="0" xfId="0" applyNumberFormat="1" applyFont="1" applyAlignment="1">
      <alignment horizontal="center" vertical="center" wrapText="1"/>
    </xf>
    <xf numFmtId="1" fontId="65" fillId="7" borderId="1" xfId="0" applyNumberFormat="1" applyFont="1" applyFill="1" applyBorder="1" applyAlignment="1">
      <alignment vertical="center" wrapText="1"/>
    </xf>
    <xf numFmtId="1" fontId="65" fillId="7" borderId="0" xfId="0" applyNumberFormat="1" applyFont="1" applyFill="1" applyAlignment="1">
      <alignment vertical="center" wrapText="1"/>
    </xf>
    <xf numFmtId="1" fontId="65" fillId="7" borderId="2" xfId="0" applyNumberFormat="1" applyFont="1" applyFill="1" applyBorder="1" applyAlignment="1">
      <alignment vertical="center" wrapText="1"/>
    </xf>
    <xf numFmtId="10" fontId="66" fillId="0" borderId="0" xfId="0" applyNumberFormat="1" applyFont="1" applyAlignment="1">
      <alignment vertical="center" wrapText="1"/>
    </xf>
    <xf numFmtId="0" fontId="12" fillId="7" borderId="3" xfId="0" applyFont="1" applyFill="1" applyBorder="1" applyAlignment="1" applyProtection="1">
      <alignment horizontal="center" vertical="center" wrapText="1"/>
      <protection locked="0"/>
    </xf>
    <xf numFmtId="0" fontId="12" fillId="7" borderId="4" xfId="0" applyFont="1" applyFill="1" applyBorder="1" applyAlignment="1" applyProtection="1">
      <alignment horizontal="center" vertical="center" wrapText="1"/>
      <protection locked="0"/>
    </xf>
    <xf numFmtId="0" fontId="12" fillId="7" borderId="5" xfId="0" applyFont="1" applyFill="1" applyBorder="1" applyAlignment="1" applyProtection="1">
      <alignment horizontal="center" vertical="center" wrapText="1"/>
      <protection locked="0"/>
    </xf>
    <xf numFmtId="0" fontId="12" fillId="27" borderId="3" xfId="0" applyFont="1" applyFill="1" applyBorder="1" applyAlignment="1" applyProtection="1">
      <alignment vertical="center" wrapText="1"/>
      <protection locked="0"/>
    </xf>
    <xf numFmtId="0" fontId="12" fillId="27" borderId="4" xfId="0" applyFont="1" applyFill="1" applyBorder="1" applyAlignment="1" applyProtection="1">
      <alignment vertical="center" wrapText="1"/>
      <protection locked="0"/>
    </xf>
    <xf numFmtId="0" fontId="12" fillId="27" borderId="5" xfId="0" applyFont="1" applyFill="1" applyBorder="1" applyAlignment="1" applyProtection="1">
      <alignment vertical="center" wrapText="1"/>
      <protection locked="0"/>
    </xf>
    <xf numFmtId="0" fontId="12" fillId="0" borderId="0" xfId="0" applyFont="1" applyAlignment="1" applyProtection="1">
      <alignment vertical="center" wrapText="1"/>
      <protection locked="0"/>
    </xf>
    <xf numFmtId="0" fontId="68" fillId="0" borderId="0" xfId="0" applyFont="1" applyAlignment="1" applyProtection="1">
      <alignment horizontal="left" vertical="center" wrapText="1"/>
      <protection locked="0"/>
    </xf>
    <xf numFmtId="0" fontId="68" fillId="0" borderId="0" xfId="0" applyFont="1" applyAlignment="1" applyProtection="1">
      <alignment horizontal="center" vertical="center" wrapText="1"/>
      <protection locked="0"/>
    </xf>
    <xf numFmtId="0" fontId="60" fillId="2" borderId="14" xfId="0" applyFont="1" applyFill="1" applyBorder="1" applyAlignment="1" applyProtection="1">
      <alignment horizontal="center" vertical="center" wrapText="1"/>
      <protection locked="0"/>
    </xf>
    <xf numFmtId="0" fontId="60" fillId="28" borderId="39" xfId="0" applyFont="1" applyFill="1" applyBorder="1" applyAlignment="1" applyProtection="1">
      <alignment horizontal="left" vertical="center" wrapText="1"/>
      <protection locked="0"/>
    </xf>
    <xf numFmtId="0" fontId="60" fillId="28" borderId="43" xfId="0" applyFont="1" applyFill="1" applyBorder="1" applyAlignment="1" applyProtection="1">
      <alignment horizontal="left" vertical="center" wrapText="1"/>
      <protection locked="0"/>
    </xf>
    <xf numFmtId="0" fontId="60" fillId="28" borderId="40" xfId="0" applyFont="1" applyFill="1" applyBorder="1" applyAlignment="1" applyProtection="1">
      <alignment horizontal="left" vertical="center" wrapText="1"/>
      <protection locked="0"/>
    </xf>
    <xf numFmtId="0" fontId="60" fillId="0" borderId="0" xfId="0" applyFont="1" applyAlignment="1" applyProtection="1">
      <alignment horizontal="left" vertical="center" wrapText="1"/>
      <protection locked="0"/>
    </xf>
    <xf numFmtId="0" fontId="12" fillId="2" borderId="14" xfId="0" applyFont="1" applyFill="1" applyBorder="1" applyAlignment="1" applyProtection="1">
      <alignment horizontal="left" vertical="center" wrapText="1"/>
      <protection locked="0"/>
    </xf>
    <xf numFmtId="0" fontId="12" fillId="25" borderId="14" xfId="0" applyFont="1" applyFill="1" applyBorder="1" applyAlignment="1" applyProtection="1">
      <alignment horizontal="center" vertical="center" wrapText="1"/>
      <protection locked="0"/>
    </xf>
    <xf numFmtId="0" fontId="12" fillId="8" borderId="14" xfId="0" applyFont="1" applyFill="1" applyBorder="1" applyAlignment="1" applyProtection="1">
      <alignment horizontal="center" vertical="center" wrapText="1"/>
      <protection locked="0"/>
    </xf>
    <xf numFmtId="0" fontId="12" fillId="28" borderId="14" xfId="0" applyFont="1" applyFill="1" applyBorder="1" applyAlignment="1" applyProtection="1">
      <alignment horizontal="left" vertical="center" wrapText="1"/>
      <protection locked="0"/>
    </xf>
    <xf numFmtId="0" fontId="12" fillId="28" borderId="39" xfId="0" applyFont="1" applyFill="1" applyBorder="1" applyAlignment="1">
      <alignment horizontal="center" vertical="center" wrapText="1"/>
    </xf>
    <xf numFmtId="0" fontId="12" fillId="28" borderId="40" xfId="0" applyFont="1" applyFill="1" applyBorder="1" applyAlignment="1" applyProtection="1">
      <alignment horizontal="center" vertical="center" wrapText="1"/>
      <protection locked="0"/>
    </xf>
    <xf numFmtId="0" fontId="12" fillId="28" borderId="39" xfId="0" applyFont="1" applyFill="1" applyBorder="1" applyAlignment="1" applyProtection="1">
      <alignment horizontal="center" vertical="center" wrapText="1"/>
      <protection locked="0"/>
    </xf>
    <xf numFmtId="0" fontId="60" fillId="2" borderId="0" xfId="0" applyFont="1" applyFill="1" applyAlignment="1" applyProtection="1">
      <alignment horizontal="center" vertical="center" wrapText="1"/>
      <protection locked="0"/>
    </xf>
    <xf numFmtId="0" fontId="60" fillId="28" borderId="44" xfId="0" applyFont="1" applyFill="1" applyBorder="1" applyAlignment="1" applyProtection="1">
      <alignment horizontal="left" vertical="center" wrapText="1"/>
      <protection locked="0"/>
    </xf>
    <xf numFmtId="0" fontId="0" fillId="28" borderId="43" xfId="0" applyFill="1" applyBorder="1"/>
    <xf numFmtId="0" fontId="0" fillId="28" borderId="40" xfId="0" applyFill="1" applyBorder="1"/>
    <xf numFmtId="0" fontId="60" fillId="28" borderId="14" xfId="0" applyFont="1" applyFill="1" applyBorder="1" applyAlignment="1" applyProtection="1">
      <alignment horizontal="left" vertical="center" wrapText="1"/>
      <protection locked="0"/>
    </xf>
    <xf numFmtId="0" fontId="0" fillId="28" borderId="14" xfId="0" applyFill="1" applyBorder="1"/>
    <xf numFmtId="10" fontId="12" fillId="2" borderId="14" xfId="0" applyNumberFormat="1" applyFont="1" applyFill="1" applyBorder="1" applyAlignment="1">
      <alignment horizontal="center" vertical="center" wrapText="1"/>
    </xf>
    <xf numFmtId="0" fontId="60" fillId="13" borderId="39" xfId="0" applyFont="1" applyFill="1" applyBorder="1" applyAlignment="1" applyProtection="1">
      <alignment horizontal="left" vertical="center" wrapText="1"/>
      <protection locked="0"/>
    </xf>
    <xf numFmtId="0" fontId="60" fillId="13" borderId="43" xfId="0" applyFont="1" applyFill="1" applyBorder="1" applyAlignment="1" applyProtection="1">
      <alignment horizontal="center" vertical="center" wrapText="1"/>
      <protection locked="0"/>
    </xf>
    <xf numFmtId="10" fontId="60" fillId="13" borderId="40" xfId="0" applyNumberFormat="1" applyFont="1" applyFill="1" applyBorder="1" applyAlignment="1">
      <alignment horizontal="center" vertical="center" wrapText="1"/>
    </xf>
    <xf numFmtId="0" fontId="60" fillId="13" borderId="45" xfId="0" applyFont="1" applyFill="1" applyBorder="1" applyAlignment="1" applyProtection="1">
      <alignment horizontal="left" vertical="center" wrapText="1"/>
      <protection locked="0"/>
    </xf>
    <xf numFmtId="0" fontId="60" fillId="13" borderId="46" xfId="0" applyFont="1" applyFill="1" applyBorder="1" applyAlignment="1" applyProtection="1">
      <alignment horizontal="center" vertical="center" wrapText="1"/>
      <protection locked="0"/>
    </xf>
    <xf numFmtId="10" fontId="60" fillId="13" borderId="46" xfId="0" applyNumberFormat="1" applyFont="1" applyFill="1" applyBorder="1" applyAlignment="1">
      <alignment horizontal="center" vertical="center" wrapText="1"/>
    </xf>
    <xf numFmtId="0" fontId="69" fillId="0" borderId="0" xfId="0" applyFont="1" applyAlignment="1" applyProtection="1">
      <alignment horizontal="left" vertical="center" wrapText="1"/>
      <protection locked="0"/>
    </xf>
    <xf numFmtId="0" fontId="69" fillId="27" borderId="14" xfId="0" applyFont="1" applyFill="1" applyBorder="1" applyAlignment="1" applyProtection="1">
      <alignment horizontal="left" vertical="center" wrapText="1"/>
      <protection locked="0"/>
    </xf>
    <xf numFmtId="0" fontId="2" fillId="7" borderId="39" xfId="0" applyFont="1" applyFill="1" applyBorder="1" applyAlignment="1">
      <alignment vertical="center"/>
    </xf>
    <xf numFmtId="0" fontId="2" fillId="7" borderId="43" xfId="0" applyFont="1" applyFill="1" applyBorder="1"/>
    <xf numFmtId="0" fontId="2" fillId="7" borderId="40" xfId="0" applyFont="1" applyFill="1" applyBorder="1"/>
    <xf numFmtId="0" fontId="60" fillId="28" borderId="14" xfId="0" applyFont="1" applyFill="1" applyBorder="1" applyAlignment="1" applyProtection="1">
      <alignment horizontal="center" vertical="center" wrapText="1"/>
      <protection locked="0"/>
    </xf>
    <xf numFmtId="0" fontId="3" fillId="14" borderId="0" xfId="0" applyFont="1" applyFill="1" applyAlignment="1">
      <alignment horizontal="center" vertical="center"/>
    </xf>
    <xf numFmtId="0" fontId="70" fillId="14" borderId="47" xfId="0" applyFont="1" applyFill="1" applyBorder="1" applyAlignment="1" applyProtection="1">
      <alignment horizontal="center" vertical="center" wrapText="1"/>
      <protection locked="0"/>
    </xf>
    <xf numFmtId="0" fontId="15" fillId="14" borderId="48" xfId="0" applyFont="1" applyFill="1" applyBorder="1" applyAlignment="1" applyProtection="1">
      <alignment horizontal="center" vertical="center" wrapText="1"/>
      <protection locked="0"/>
    </xf>
    <xf numFmtId="0" fontId="60" fillId="14" borderId="49" xfId="0" applyFont="1" applyFill="1" applyBorder="1" applyAlignment="1" applyProtection="1">
      <alignment horizontal="center" vertical="center" wrapText="1"/>
      <protection locked="0"/>
    </xf>
    <xf numFmtId="1" fontId="12" fillId="0" borderId="0" xfId="0" applyNumberFormat="1" applyFont="1" applyAlignment="1">
      <alignment horizontal="center" vertical="center" wrapText="1"/>
    </xf>
    <xf numFmtId="0" fontId="12" fillId="0" borderId="50" xfId="0" applyFont="1" applyBorder="1" applyAlignment="1" applyProtection="1">
      <alignment horizontal="center" vertical="center" wrapText="1"/>
      <protection locked="0"/>
    </xf>
    <xf numFmtId="0" fontId="12" fillId="8" borderId="50" xfId="0" applyFont="1" applyFill="1" applyBorder="1" applyAlignment="1" applyProtection="1">
      <alignment horizontal="center" wrapText="1"/>
      <protection locked="0"/>
    </xf>
    <xf numFmtId="10" fontId="12" fillId="0" borderId="50" xfId="0" applyNumberFormat="1" applyFont="1" applyBorder="1" applyAlignment="1">
      <alignment horizontal="center" wrapText="1"/>
    </xf>
    <xf numFmtId="0" fontId="12" fillId="7" borderId="14" xfId="0" applyFont="1" applyFill="1" applyBorder="1" applyAlignment="1" applyProtection="1">
      <alignment horizontal="left" vertical="center" wrapText="1"/>
      <protection locked="0"/>
    </xf>
    <xf numFmtId="0" fontId="15" fillId="13" borderId="50" xfId="0" applyFont="1" applyFill="1" applyBorder="1" applyAlignment="1" applyProtection="1">
      <alignment horizontal="center" vertical="center" wrapText="1"/>
      <protection locked="0"/>
    </xf>
    <xf numFmtId="0" fontId="15" fillId="13" borderId="50" xfId="0" applyFont="1" applyFill="1" applyBorder="1" applyAlignment="1">
      <alignment horizontal="center" wrapText="1"/>
    </xf>
    <xf numFmtId="10" fontId="15" fillId="13" borderId="50" xfId="0" applyNumberFormat="1" applyFont="1" applyFill="1" applyBorder="1" applyAlignment="1">
      <alignment horizontal="center" wrapText="1"/>
    </xf>
    <xf numFmtId="0" fontId="71" fillId="2" borderId="0" xfId="0" applyFont="1" applyFill="1" applyAlignment="1" applyProtection="1">
      <alignment horizontal="center" vertical="center" wrapText="1"/>
      <protection locked="0"/>
    </xf>
    <xf numFmtId="0" fontId="20" fillId="32" borderId="55" xfId="0" applyFont="1" applyFill="1" applyBorder="1" applyAlignment="1" applyProtection="1">
      <alignment horizontal="center" vertical="center" wrapText="1"/>
      <protection locked="0"/>
    </xf>
    <xf numFmtId="0" fontId="20" fillId="32" borderId="56" xfId="0" applyFont="1" applyFill="1" applyBorder="1" applyAlignment="1" applyProtection="1">
      <alignment horizontal="center" vertical="center" wrapText="1"/>
      <protection locked="0"/>
    </xf>
    <xf numFmtId="0" fontId="29" fillId="31" borderId="55" xfId="0" applyFont="1" applyFill="1" applyBorder="1" applyAlignment="1" applyProtection="1">
      <alignment horizontal="center" vertical="center" wrapText="1"/>
      <protection locked="0"/>
    </xf>
    <xf numFmtId="0" fontId="32" fillId="31" borderId="58" xfId="0" applyFont="1" applyFill="1" applyBorder="1" applyAlignment="1" applyProtection="1">
      <alignment horizontal="center" vertical="center" wrapText="1"/>
      <protection locked="0"/>
    </xf>
    <xf numFmtId="165" fontId="72" fillId="32" borderId="60" xfId="0" applyNumberFormat="1" applyFont="1" applyFill="1" applyBorder="1" applyAlignment="1">
      <alignment horizontal="center" vertical="center" wrapText="1"/>
    </xf>
    <xf numFmtId="165" fontId="73" fillId="20" borderId="61" xfId="0" applyNumberFormat="1" applyFont="1" applyFill="1" applyBorder="1" applyAlignment="1">
      <alignment horizontal="center" vertical="center" wrapText="1"/>
    </xf>
    <xf numFmtId="0" fontId="0" fillId="0" borderId="62" xfId="0" applyBorder="1" applyProtection="1">
      <protection locked="0"/>
    </xf>
    <xf numFmtId="164" fontId="74" fillId="31" borderId="63" xfId="0" applyNumberFormat="1" applyFont="1" applyFill="1" applyBorder="1" applyAlignment="1">
      <alignment horizontal="center" vertical="center" wrapText="1"/>
    </xf>
    <xf numFmtId="0" fontId="0" fillId="0" borderId="64" xfId="0" applyBorder="1" applyProtection="1">
      <protection locked="0"/>
    </xf>
    <xf numFmtId="0" fontId="20" fillId="20" borderId="56" xfId="0" applyFont="1" applyFill="1" applyBorder="1" applyAlignment="1" applyProtection="1">
      <alignment horizontal="center" vertical="center" wrapText="1"/>
      <protection locked="0"/>
    </xf>
    <xf numFmtId="0" fontId="0" fillId="0" borderId="67" xfId="0" applyBorder="1" applyProtection="1">
      <protection locked="0"/>
    </xf>
    <xf numFmtId="0" fontId="3" fillId="31" borderId="68" xfId="0" applyFont="1" applyFill="1" applyBorder="1" applyAlignment="1" applyProtection="1">
      <alignment horizontal="center" vertical="center"/>
      <protection locked="0"/>
    </xf>
    <xf numFmtId="165" fontId="72" fillId="13" borderId="60" xfId="0" applyNumberFormat="1" applyFont="1" applyFill="1" applyBorder="1" applyAlignment="1">
      <alignment horizontal="center" vertical="center" wrapText="1"/>
    </xf>
    <xf numFmtId="164" fontId="72" fillId="20" borderId="70" xfId="0" applyNumberFormat="1" applyFont="1" applyFill="1" applyBorder="1" applyAlignment="1">
      <alignment horizontal="center" vertical="center" wrapText="1"/>
    </xf>
    <xf numFmtId="0" fontId="0" fillId="0" borderId="71" xfId="0" applyBorder="1" applyProtection="1">
      <protection locked="0"/>
    </xf>
    <xf numFmtId="0" fontId="0" fillId="0" borderId="72" xfId="0" applyBorder="1" applyProtection="1">
      <protection locked="0"/>
    </xf>
    <xf numFmtId="0" fontId="20" fillId="32" borderId="0" xfId="0" applyFont="1" applyFill="1" applyAlignment="1" applyProtection="1">
      <alignment horizontal="center" vertical="center" wrapText="1"/>
      <protection locked="0"/>
    </xf>
    <xf numFmtId="0" fontId="20" fillId="31" borderId="0" xfId="0" applyFont="1" applyFill="1" applyAlignment="1" applyProtection="1">
      <alignment horizontal="center" vertical="center" wrapText="1"/>
      <protection locked="0"/>
    </xf>
    <xf numFmtId="165" fontId="20" fillId="19" borderId="75" xfId="0" applyNumberFormat="1" applyFont="1" applyFill="1" applyBorder="1" applyAlignment="1" applyProtection="1">
      <alignment horizontal="center" vertical="center" wrapText="1"/>
      <protection locked="0"/>
    </xf>
    <xf numFmtId="165" fontId="20" fillId="2" borderId="0" xfId="0" applyNumberFormat="1" applyFont="1" applyFill="1" applyAlignment="1" applyProtection="1">
      <alignment horizontal="center" vertical="center" wrapText="1"/>
      <protection locked="0"/>
    </xf>
    <xf numFmtId="165" fontId="26" fillId="2" borderId="75" xfId="0" applyNumberFormat="1" applyFont="1" applyFill="1" applyBorder="1" applyAlignment="1">
      <alignment horizontal="center" vertical="center" wrapText="1"/>
    </xf>
    <xf numFmtId="10" fontId="20" fillId="19" borderId="75" xfId="0" applyNumberFormat="1" applyFont="1" applyFill="1" applyBorder="1" applyAlignment="1" applyProtection="1">
      <alignment horizontal="center" vertical="center" wrapText="1"/>
      <protection locked="0"/>
    </xf>
    <xf numFmtId="10" fontId="20" fillId="2" borderId="0" xfId="0" applyNumberFormat="1" applyFont="1" applyFill="1" applyAlignment="1" applyProtection="1">
      <alignment horizontal="center" vertical="center" wrapText="1"/>
      <protection locked="0"/>
    </xf>
    <xf numFmtId="1" fontId="20" fillId="19" borderId="75" xfId="0" applyNumberFormat="1" applyFont="1" applyFill="1" applyBorder="1" applyAlignment="1" applyProtection="1">
      <alignment horizontal="center" vertical="center" wrapText="1"/>
      <protection locked="0"/>
    </xf>
    <xf numFmtId="1" fontId="20" fillId="2" borderId="0" xfId="0" applyNumberFormat="1" applyFont="1" applyFill="1" applyAlignment="1" applyProtection="1">
      <alignment horizontal="center" vertical="center" wrapText="1"/>
      <protection locked="0"/>
    </xf>
    <xf numFmtId="1" fontId="20" fillId="32" borderId="75" xfId="0" applyNumberFormat="1" applyFont="1" applyFill="1" applyBorder="1" applyAlignment="1" applyProtection="1">
      <alignment horizontal="center" vertical="center" wrapText="1"/>
      <protection locked="0"/>
    </xf>
    <xf numFmtId="165" fontId="76" fillId="32" borderId="75" xfId="0" applyNumberFormat="1" applyFont="1" applyFill="1" applyBorder="1" applyAlignment="1">
      <alignment horizontal="center" vertical="center" wrapText="1"/>
    </xf>
    <xf numFmtId="165" fontId="27" fillId="2" borderId="0" xfId="0" applyNumberFormat="1" applyFont="1" applyFill="1" applyAlignment="1" applyProtection="1">
      <alignment horizontal="center" vertical="center" wrapText="1"/>
      <protection locked="0"/>
    </xf>
    <xf numFmtId="165" fontId="76" fillId="31" borderId="75" xfId="0" applyNumberFormat="1" applyFont="1" applyFill="1" applyBorder="1" applyAlignment="1">
      <alignment horizontal="center" vertical="center" wrapText="1"/>
    </xf>
    <xf numFmtId="0" fontId="3" fillId="31" borderId="76" xfId="0" applyFont="1" applyFill="1" applyBorder="1" applyAlignment="1" applyProtection="1">
      <alignment horizontal="center" vertical="center"/>
      <protection locked="0"/>
    </xf>
    <xf numFmtId="0" fontId="77" fillId="31" borderId="78" xfId="0" applyFont="1" applyFill="1" applyBorder="1" applyAlignment="1" applyProtection="1">
      <alignment horizontal="center" vertical="center" wrapText="1"/>
      <protection locked="0"/>
    </xf>
    <xf numFmtId="0" fontId="77" fillId="31" borderId="79" xfId="0" applyFont="1" applyFill="1" applyBorder="1" applyAlignment="1" applyProtection="1">
      <alignment horizontal="center" vertical="center" wrapText="1"/>
      <protection locked="0"/>
    </xf>
    <xf numFmtId="0" fontId="77" fillId="31" borderId="80" xfId="0" applyFont="1" applyFill="1" applyBorder="1" applyAlignment="1" applyProtection="1">
      <alignment horizontal="center" vertical="center" wrapText="1"/>
      <protection locked="0"/>
    </xf>
    <xf numFmtId="0" fontId="59" fillId="31" borderId="0" xfId="0" applyFont="1" applyFill="1" applyAlignment="1" applyProtection="1">
      <alignment horizontal="center" vertical="center"/>
      <protection locked="0"/>
    </xf>
    <xf numFmtId="0" fontId="77" fillId="0" borderId="77" xfId="0" applyFont="1" applyBorder="1" applyAlignment="1" applyProtection="1">
      <alignment horizontal="center" vertical="center" wrapText="1"/>
      <protection locked="0"/>
    </xf>
    <xf numFmtId="0" fontId="20" fillId="2" borderId="75" xfId="0" applyFont="1" applyFill="1" applyBorder="1" applyAlignment="1" applyProtection="1">
      <alignment horizontal="center" vertical="center" wrapText="1"/>
      <protection locked="0"/>
    </xf>
    <xf numFmtId="167" fontId="20" fillId="19" borderId="75" xfId="0" applyNumberFormat="1" applyFont="1" applyFill="1" applyBorder="1" applyAlignment="1" applyProtection="1">
      <alignment horizontal="center" vertical="center" wrapText="1"/>
      <protection locked="0"/>
    </xf>
    <xf numFmtId="165" fontId="20" fillId="32" borderId="75" xfId="0" applyNumberFormat="1" applyFont="1" applyFill="1" applyBorder="1" applyAlignment="1">
      <alignment horizontal="center" vertical="center" wrapText="1"/>
    </xf>
    <xf numFmtId="165" fontId="0" fillId="32" borderId="75" xfId="0" applyNumberFormat="1" applyFill="1" applyBorder="1" applyAlignment="1">
      <alignment horizontal="center" vertical="center"/>
    </xf>
    <xf numFmtId="165" fontId="20" fillId="0" borderId="0" xfId="0" applyNumberFormat="1" applyFont="1" applyAlignment="1">
      <alignment horizontal="center" vertical="center" wrapText="1"/>
    </xf>
    <xf numFmtId="167" fontId="20" fillId="19" borderId="75" xfId="0" applyNumberFormat="1" applyFont="1" applyFill="1" applyBorder="1" applyAlignment="1">
      <alignment horizontal="center" vertical="center" wrapText="1"/>
    </xf>
    <xf numFmtId="165" fontId="0" fillId="32" borderId="81" xfId="0" applyNumberFormat="1" applyFill="1" applyBorder="1" applyAlignment="1">
      <alignment horizontal="center" vertical="center"/>
    </xf>
    <xf numFmtId="165" fontId="20" fillId="0" borderId="77" xfId="0" applyNumberFormat="1" applyFont="1" applyBorder="1" applyAlignment="1">
      <alignment horizontal="center" vertical="center" wrapText="1"/>
    </xf>
    <xf numFmtId="0" fontId="78" fillId="13" borderId="75" xfId="0" applyFont="1" applyFill="1" applyBorder="1" applyAlignment="1" applyProtection="1">
      <alignment horizontal="center" vertical="center" wrapText="1"/>
      <protection locked="0"/>
    </xf>
    <xf numFmtId="165" fontId="78" fillId="13" borderId="75" xfId="0" applyNumberFormat="1" applyFont="1" applyFill="1" applyBorder="1" applyAlignment="1">
      <alignment horizontal="center" vertical="center"/>
    </xf>
    <xf numFmtId="165" fontId="78" fillId="13" borderId="75" xfId="0" applyNumberFormat="1" applyFont="1" applyFill="1" applyBorder="1" applyAlignment="1" applyProtection="1">
      <alignment horizontal="center" vertical="center"/>
      <protection locked="0"/>
    </xf>
    <xf numFmtId="165" fontId="78" fillId="13" borderId="75" xfId="0" applyNumberFormat="1" applyFont="1" applyFill="1" applyBorder="1" applyAlignment="1">
      <alignment horizontal="center" vertical="center" wrapText="1"/>
    </xf>
    <xf numFmtId="165" fontId="79" fillId="20" borderId="81" xfId="0" applyNumberFormat="1" applyFont="1" applyFill="1" applyBorder="1" applyAlignment="1">
      <alignment horizontal="center" vertical="center"/>
    </xf>
    <xf numFmtId="0" fontId="0" fillId="0" borderId="0" xfId="0" applyAlignment="1" applyProtection="1">
      <alignment horizontal="center"/>
      <protection locked="0"/>
    </xf>
    <xf numFmtId="165" fontId="78" fillId="20" borderId="82" xfId="0" applyNumberFormat="1" applyFont="1" applyFill="1" applyBorder="1" applyAlignment="1">
      <alignment horizontal="center" vertical="center" wrapText="1"/>
    </xf>
    <xf numFmtId="166" fontId="78" fillId="20" borderId="0" xfId="0" applyNumberFormat="1" applyFont="1" applyFill="1" applyAlignment="1" applyProtection="1">
      <alignment horizontal="center" vertical="center" wrapText="1"/>
      <protection locked="0"/>
    </xf>
    <xf numFmtId="165" fontId="78" fillId="20" borderId="83" xfId="0" applyNumberFormat="1" applyFont="1" applyFill="1" applyBorder="1" applyAlignment="1">
      <alignment horizontal="center" vertical="center" wrapText="1"/>
    </xf>
    <xf numFmtId="165" fontId="80" fillId="0" borderId="77" xfId="0" applyNumberFormat="1" applyFont="1" applyBorder="1" applyAlignment="1">
      <alignment horizontal="center" vertical="center" wrapText="1"/>
    </xf>
    <xf numFmtId="0" fontId="0" fillId="0" borderId="84" xfId="0" applyBorder="1" applyProtection="1">
      <protection locked="0"/>
    </xf>
    <xf numFmtId="0" fontId="20" fillId="2" borderId="84" xfId="0" applyFont="1" applyFill="1" applyBorder="1" applyAlignment="1" applyProtection="1">
      <alignment horizontal="center" vertical="center" wrapText="1"/>
      <protection locked="0"/>
    </xf>
    <xf numFmtId="0" fontId="81" fillId="0" borderId="0" xfId="0" applyFont="1" applyAlignment="1" applyProtection="1">
      <alignment horizontal="center"/>
      <protection locked="0"/>
    </xf>
    <xf numFmtId="0" fontId="20" fillId="14" borderId="0" xfId="0" applyFont="1" applyFill="1" applyAlignment="1" applyProtection="1">
      <alignment horizontal="center" vertical="center" wrapText="1"/>
      <protection locked="0"/>
    </xf>
    <xf numFmtId="165" fontId="20" fillId="0" borderId="0" xfId="0" applyNumberFormat="1" applyFont="1" applyAlignment="1">
      <alignment horizontal="center" vertical="center"/>
    </xf>
    <xf numFmtId="0" fontId="19" fillId="2" borderId="0" xfId="0" applyFont="1" applyFill="1" applyAlignment="1" applyProtection="1">
      <alignment horizontal="left" vertical="top" wrapText="1"/>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13" fillId="0" borderId="41"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164" fontId="82" fillId="0" borderId="41" xfId="0" applyNumberFormat="1" applyFont="1" applyBorder="1" applyAlignment="1" applyProtection="1">
      <alignment horizontal="center" vertical="center" wrapText="1"/>
      <protection locked="0"/>
    </xf>
    <xf numFmtId="164" fontId="82" fillId="0" borderId="0" xfId="0" applyNumberFormat="1" applyFont="1" applyAlignment="1" applyProtection="1">
      <alignment horizontal="center" vertical="center" wrapText="1"/>
      <protection locked="0"/>
    </xf>
    <xf numFmtId="164" fontId="83" fillId="0" borderId="0" xfId="0" applyNumberFormat="1" applyFont="1" applyAlignment="1" applyProtection="1">
      <alignment horizontal="center" vertical="center" wrapText="1"/>
      <protection locked="0"/>
    </xf>
    <xf numFmtId="164" fontId="83" fillId="0" borderId="88" xfId="0" applyNumberFormat="1" applyFont="1" applyBorder="1" applyAlignment="1" applyProtection="1">
      <alignment horizontal="center" vertical="center" wrapText="1"/>
      <protection locked="0"/>
    </xf>
    <xf numFmtId="0" fontId="20" fillId="0" borderId="0" xfId="0" applyFont="1" applyAlignment="1" applyProtection="1">
      <alignment horizontal="left" vertical="top" wrapText="1"/>
      <protection locked="0"/>
    </xf>
    <xf numFmtId="0" fontId="85" fillId="30" borderId="89" xfId="0" applyFont="1" applyFill="1" applyBorder="1" applyAlignment="1" applyProtection="1">
      <alignment horizontal="center" vertical="center" wrapText="1"/>
      <protection locked="0"/>
    </xf>
    <xf numFmtId="0" fontId="85" fillId="30" borderId="90" xfId="0" applyFont="1" applyFill="1" applyBorder="1" applyAlignment="1" applyProtection="1">
      <alignment horizontal="center" vertical="center" wrapText="1"/>
      <protection locked="0"/>
    </xf>
    <xf numFmtId="0" fontId="20" fillId="0" borderId="0" xfId="0" applyFont="1" applyAlignment="1" applyProtection="1">
      <alignment horizontal="center" vertical="top" wrapText="1"/>
      <protection locked="0"/>
    </xf>
    <xf numFmtId="0" fontId="20" fillId="32" borderId="91" xfId="0" applyFont="1" applyFill="1" applyBorder="1" applyAlignment="1" applyProtection="1">
      <alignment horizontal="center" vertical="center" wrapText="1"/>
      <protection locked="0"/>
    </xf>
    <xf numFmtId="0" fontId="20" fillId="32" borderId="51" xfId="0" applyFont="1" applyFill="1" applyBorder="1" applyAlignment="1" applyProtection="1">
      <alignment horizontal="center" vertical="center" wrapText="1"/>
      <protection locked="0"/>
    </xf>
    <xf numFmtId="166" fontId="20" fillId="33" borderId="91" xfId="0" applyNumberFormat="1" applyFont="1" applyFill="1" applyBorder="1" applyAlignment="1" applyProtection="1">
      <alignment horizontal="center" vertical="center" wrapText="1"/>
      <protection locked="0"/>
    </xf>
    <xf numFmtId="166" fontId="20" fillId="32" borderId="91" xfId="0" applyNumberFormat="1" applyFont="1" applyFill="1" applyBorder="1" applyAlignment="1">
      <alignment horizontal="center" vertical="center" wrapText="1"/>
    </xf>
    <xf numFmtId="0" fontId="20" fillId="32" borderId="51" xfId="0" applyFont="1" applyFill="1" applyBorder="1" applyAlignment="1">
      <alignment horizontal="center" vertical="center" wrapText="1"/>
    </xf>
    <xf numFmtId="0" fontId="86" fillId="0" borderId="0" xfId="0" applyFont="1" applyAlignment="1" applyProtection="1">
      <alignment horizontal="center" vertical="center" wrapText="1"/>
      <protection locked="0"/>
    </xf>
    <xf numFmtId="166" fontId="20" fillId="33" borderId="91" xfId="0" applyNumberFormat="1" applyFont="1" applyFill="1" applyBorder="1" applyAlignment="1">
      <alignment horizontal="center" vertical="center" wrapText="1"/>
    </xf>
    <xf numFmtId="0" fontId="20" fillId="10" borderId="91" xfId="0" applyFont="1" applyFill="1" applyBorder="1" applyAlignment="1" applyProtection="1">
      <alignment horizontal="center" vertical="center" wrapText="1"/>
      <protection locked="0"/>
    </xf>
    <xf numFmtId="0" fontId="20" fillId="10" borderId="51" xfId="0" applyFont="1" applyFill="1" applyBorder="1" applyAlignment="1" applyProtection="1">
      <alignment horizontal="center" vertical="center" wrapText="1"/>
      <protection locked="0"/>
    </xf>
    <xf numFmtId="0" fontId="27" fillId="32" borderId="92" xfId="0" applyFont="1" applyFill="1" applyBorder="1" applyAlignment="1" applyProtection="1">
      <alignment horizontal="center" vertical="center" wrapText="1"/>
      <protection locked="0"/>
    </xf>
    <xf numFmtId="0" fontId="27" fillId="32" borderId="93" xfId="0" applyFont="1" applyFill="1" applyBorder="1" applyAlignment="1" applyProtection="1">
      <alignment horizontal="center" vertical="center" wrapText="1"/>
      <protection locked="0"/>
    </xf>
    <xf numFmtId="0" fontId="27" fillId="32" borderId="94" xfId="0" applyFont="1" applyFill="1" applyBorder="1" applyAlignment="1" applyProtection="1">
      <alignment horizontal="center" vertical="center" wrapText="1"/>
      <protection locked="0"/>
    </xf>
    <xf numFmtId="0" fontId="26" fillId="0" borderId="92" xfId="0" applyFont="1" applyBorder="1" applyAlignment="1" applyProtection="1">
      <alignment horizontal="center" vertical="center" wrapText="1"/>
      <protection locked="0"/>
    </xf>
    <xf numFmtId="165" fontId="20" fillId="8" borderId="93" xfId="0" applyNumberFormat="1" applyFont="1" applyFill="1" applyBorder="1" applyAlignment="1" applyProtection="1">
      <alignment horizontal="center" vertical="center" wrapText="1"/>
      <protection locked="0"/>
    </xf>
    <xf numFmtId="166" fontId="20" fillId="8" borderId="91" xfId="0" applyNumberFormat="1" applyFont="1" applyFill="1" applyBorder="1" applyAlignment="1" applyProtection="1">
      <alignment horizontal="center" vertical="center" wrapText="1"/>
      <protection locked="0"/>
    </xf>
    <xf numFmtId="0" fontId="20" fillId="32" borderId="91" xfId="0" applyFont="1" applyFill="1" applyBorder="1" applyAlignment="1">
      <alignment horizontal="center" vertical="center" wrapText="1"/>
    </xf>
    <xf numFmtId="165" fontId="32" fillId="0" borderId="0" xfId="0" applyNumberFormat="1" applyFont="1" applyAlignment="1" applyProtection="1">
      <alignment horizontal="center" vertical="center"/>
      <protection locked="0"/>
    </xf>
    <xf numFmtId="0" fontId="32" fillId="0" borderId="95" xfId="0" applyFont="1" applyBorder="1" applyAlignment="1" applyProtection="1">
      <alignment horizontal="center" vertical="center" wrapText="1"/>
      <protection locked="0"/>
    </xf>
    <xf numFmtId="0" fontId="0" fillId="0" borderId="96" xfId="0" applyBorder="1" applyProtection="1">
      <protection locked="0"/>
    </xf>
    <xf numFmtId="0" fontId="85" fillId="30" borderId="73" xfId="0" applyFont="1" applyFill="1" applyBorder="1" applyAlignment="1" applyProtection="1">
      <alignment horizontal="center" vertical="center" wrapText="1"/>
      <protection locked="0"/>
    </xf>
    <xf numFmtId="0" fontId="0" fillId="30" borderId="0" xfId="0" applyFill="1" applyProtection="1">
      <protection locked="0"/>
    </xf>
    <xf numFmtId="0" fontId="87" fillId="34" borderId="10" xfId="0" applyFont="1" applyFill="1" applyBorder="1" applyProtection="1">
      <protection locked="0"/>
    </xf>
    <xf numFmtId="16" fontId="87" fillId="34" borderId="10" xfId="0" applyNumberFormat="1" applyFont="1" applyFill="1" applyBorder="1" applyAlignment="1" applyProtection="1">
      <alignment horizontal="center"/>
      <protection locked="0"/>
    </xf>
    <xf numFmtId="0" fontId="87" fillId="34" borderId="10" xfId="0" applyFont="1" applyFill="1" applyBorder="1" applyAlignment="1" applyProtection="1">
      <alignment horizontal="center"/>
      <protection locked="0"/>
    </xf>
    <xf numFmtId="0" fontId="87" fillId="34" borderId="97" xfId="0" applyFont="1" applyFill="1" applyBorder="1" applyAlignment="1" applyProtection="1">
      <alignment horizontal="center"/>
      <protection locked="0"/>
    </xf>
    <xf numFmtId="0" fontId="87" fillId="14" borderId="75" xfId="0" applyFont="1" applyFill="1" applyBorder="1" applyAlignment="1" applyProtection="1">
      <alignment horizontal="center"/>
      <protection locked="0"/>
    </xf>
    <xf numFmtId="0" fontId="88" fillId="0" borderId="0" xfId="0" applyFont="1" applyProtection="1">
      <protection locked="0"/>
    </xf>
    <xf numFmtId="0" fontId="87" fillId="0" borderId="10" xfId="0" applyFont="1" applyBorder="1" applyAlignment="1" applyProtection="1">
      <alignment horizontal="left" vertical="center"/>
      <protection locked="0"/>
    </xf>
    <xf numFmtId="164" fontId="89" fillId="0" borderId="10" xfId="0" applyNumberFormat="1" applyFont="1" applyBorder="1" applyAlignment="1" applyProtection="1">
      <alignment horizontal="center" vertical="center"/>
      <protection locked="0"/>
    </xf>
    <xf numFmtId="164" fontId="89" fillId="34" borderId="97" xfId="0" applyNumberFormat="1" applyFont="1" applyFill="1" applyBorder="1" applyAlignment="1" applyProtection="1">
      <alignment horizontal="center" vertical="center"/>
      <protection locked="0"/>
    </xf>
    <xf numFmtId="0" fontId="88" fillId="14" borderId="75" xfId="0" applyFont="1" applyFill="1" applyBorder="1" applyProtection="1">
      <protection locked="0"/>
    </xf>
    <xf numFmtId="0" fontId="89" fillId="0" borderId="10" xfId="0" applyFont="1" applyBorder="1" applyAlignment="1" applyProtection="1">
      <alignment horizontal="left" vertical="center"/>
      <protection locked="0"/>
    </xf>
    <xf numFmtId="4" fontId="89" fillId="0" borderId="10" xfId="0" applyNumberFormat="1" applyFont="1" applyBorder="1" applyAlignment="1" applyProtection="1">
      <alignment horizontal="center" vertical="center"/>
      <protection locked="0"/>
    </xf>
    <xf numFmtId="164" fontId="89" fillId="0" borderId="10" xfId="0" applyNumberFormat="1" applyFont="1" applyBorder="1" applyAlignment="1">
      <alignment horizontal="center" vertical="center"/>
    </xf>
    <xf numFmtId="164" fontId="87" fillId="0" borderId="10" xfId="0" applyNumberFormat="1" applyFont="1" applyBorder="1" applyAlignment="1">
      <alignment horizontal="center" vertical="center"/>
    </xf>
    <xf numFmtId="0" fontId="89" fillId="0" borderId="10" xfId="0" applyFont="1" applyBorder="1" applyAlignment="1" applyProtection="1">
      <alignment horizontal="center" vertical="center"/>
      <protection locked="0"/>
    </xf>
    <xf numFmtId="0" fontId="87" fillId="4" borderId="10" xfId="0" applyFont="1" applyFill="1" applyBorder="1" applyAlignment="1" applyProtection="1">
      <alignment horizontal="left" vertical="center"/>
      <protection locked="0"/>
    </xf>
    <xf numFmtId="164" fontId="89" fillId="4" borderId="10" xfId="0" applyNumberFormat="1" applyFont="1" applyFill="1" applyBorder="1" applyAlignment="1" applyProtection="1">
      <alignment horizontal="center" vertical="center"/>
      <protection locked="0"/>
    </xf>
    <xf numFmtId="164" fontId="89" fillId="4" borderId="97" xfId="0" applyNumberFormat="1" applyFont="1" applyFill="1" applyBorder="1" applyAlignment="1" applyProtection="1">
      <alignment horizontal="center" vertical="center"/>
      <protection locked="0"/>
    </xf>
    <xf numFmtId="0" fontId="88" fillId="4" borderId="75" xfId="0" applyFont="1" applyFill="1" applyBorder="1" applyProtection="1">
      <protection locked="0"/>
    </xf>
    <xf numFmtId="164" fontId="90" fillId="0" borderId="10" xfId="0" applyNumberFormat="1" applyFont="1" applyBorder="1" applyAlignment="1" applyProtection="1">
      <alignment horizontal="center" vertical="center"/>
      <protection locked="0"/>
    </xf>
    <xf numFmtId="0" fontId="89" fillId="0" borderId="10" xfId="0" applyFont="1" applyBorder="1" applyProtection="1">
      <protection locked="0"/>
    </xf>
    <xf numFmtId="0" fontId="87" fillId="35" borderId="10" xfId="0" applyFont="1" applyFill="1" applyBorder="1" applyAlignment="1" applyProtection="1">
      <alignment horizontal="left" vertical="center"/>
      <protection locked="0"/>
    </xf>
    <xf numFmtId="164" fontId="89" fillId="35" borderId="10" xfId="0" applyNumberFormat="1" applyFont="1" applyFill="1" applyBorder="1" applyAlignment="1" applyProtection="1">
      <alignment horizontal="center" vertical="center"/>
      <protection locked="0"/>
    </xf>
    <xf numFmtId="164" fontId="89" fillId="35" borderId="97" xfId="0" applyNumberFormat="1" applyFont="1" applyFill="1" applyBorder="1" applyAlignment="1" applyProtection="1">
      <alignment horizontal="center" vertical="center"/>
      <protection locked="0"/>
    </xf>
    <xf numFmtId="0" fontId="88" fillId="35" borderId="75" xfId="0" applyFont="1" applyFill="1" applyBorder="1" applyProtection="1">
      <protection locked="0"/>
    </xf>
    <xf numFmtId="164" fontId="90" fillId="0" borderId="10" xfId="0" applyNumberFormat="1" applyFont="1" applyBorder="1" applyAlignment="1" applyProtection="1">
      <alignment horizontal="center" vertical="center" wrapText="1"/>
      <protection locked="0"/>
    </xf>
    <xf numFmtId="164" fontId="91" fillId="4" borderId="10" xfId="0" applyNumberFormat="1" applyFont="1" applyFill="1" applyBorder="1" applyAlignment="1" applyProtection="1">
      <alignment horizontal="center" vertical="center"/>
      <protection locked="0"/>
    </xf>
    <xf numFmtId="164" fontId="91" fillId="35" borderId="10" xfId="0" applyNumberFormat="1" applyFont="1" applyFill="1" applyBorder="1" applyAlignment="1" applyProtection="1">
      <alignment horizontal="center" vertical="center"/>
      <protection locked="0"/>
    </xf>
    <xf numFmtId="164" fontId="89" fillId="2" borderId="10" xfId="0" applyNumberFormat="1" applyFont="1" applyFill="1" applyBorder="1" applyAlignment="1" applyProtection="1">
      <alignment horizontal="center" vertical="center"/>
      <protection locked="0"/>
    </xf>
    <xf numFmtId="0" fontId="89" fillId="0" borderId="98" xfId="0" applyFont="1" applyBorder="1" applyAlignment="1" applyProtection="1">
      <alignment horizontal="left" vertical="center"/>
      <protection locked="0"/>
    </xf>
    <xf numFmtId="164" fontId="92" fillId="0" borderId="10" xfId="0" applyNumberFormat="1" applyFont="1" applyBorder="1" applyAlignment="1" applyProtection="1">
      <alignment horizontal="center" vertical="center"/>
      <protection locked="0"/>
    </xf>
    <xf numFmtId="0" fontId="89" fillId="34" borderId="97" xfId="0" applyFont="1" applyFill="1" applyBorder="1" applyAlignment="1" applyProtection="1">
      <alignment horizontal="center" vertical="center"/>
      <protection locked="0"/>
    </xf>
    <xf numFmtId="164" fontId="93" fillId="0" borderId="10" xfId="0" applyNumberFormat="1" applyFont="1" applyBorder="1" applyAlignment="1" applyProtection="1">
      <alignment horizontal="center" vertical="center"/>
      <protection locked="0"/>
    </xf>
    <xf numFmtId="164" fontId="94" fillId="0" borderId="10" xfId="0" applyNumberFormat="1" applyFont="1" applyBorder="1" applyAlignment="1" applyProtection="1">
      <alignment horizontal="center" vertical="center"/>
      <protection locked="0"/>
    </xf>
    <xf numFmtId="164" fontId="89" fillId="2" borderId="10" xfId="0" applyNumberFormat="1" applyFont="1" applyFill="1" applyBorder="1" applyAlignment="1">
      <alignment horizontal="center" vertical="center"/>
    </xf>
    <xf numFmtId="0" fontId="89" fillId="2" borderId="10" xfId="0" applyFont="1" applyFill="1" applyBorder="1" applyAlignment="1" applyProtection="1">
      <alignment horizontal="left" vertical="center"/>
      <protection locked="0"/>
    </xf>
    <xf numFmtId="16" fontId="87" fillId="0" borderId="10" xfId="0" applyNumberFormat="1" applyFont="1" applyBorder="1" applyAlignment="1" applyProtection="1">
      <alignment horizontal="center" vertical="center"/>
      <protection locked="0"/>
    </xf>
    <xf numFmtId="0" fontId="87" fillId="0" borderId="10" xfId="0" applyFont="1" applyBorder="1" applyAlignment="1" applyProtection="1">
      <alignment horizontal="center" vertical="center"/>
      <protection locked="0"/>
    </xf>
    <xf numFmtId="0" fontId="87" fillId="34" borderId="97" xfId="0" applyFont="1" applyFill="1" applyBorder="1" applyAlignment="1" applyProtection="1">
      <alignment horizontal="center" vertical="center"/>
      <protection locked="0"/>
    </xf>
    <xf numFmtId="0" fontId="90" fillId="0" borderId="10" xfId="0" applyFont="1" applyBorder="1" applyAlignment="1" applyProtection="1">
      <alignment horizontal="center" vertical="center" wrapText="1"/>
      <protection locked="0"/>
    </xf>
    <xf numFmtId="164" fontId="90" fillId="0" borderId="10" xfId="0" applyNumberFormat="1" applyFont="1" applyBorder="1" applyAlignment="1" applyProtection="1">
      <alignment horizontal="center"/>
      <protection locked="0"/>
    </xf>
    <xf numFmtId="0" fontId="87" fillId="36" borderId="10" xfId="0" applyFont="1" applyFill="1" applyBorder="1" applyAlignment="1" applyProtection="1">
      <alignment horizontal="left" vertical="center"/>
      <protection locked="0"/>
    </xf>
    <xf numFmtId="164" fontId="89" fillId="36" borderId="10" xfId="0" applyNumberFormat="1" applyFont="1" applyFill="1" applyBorder="1" applyAlignment="1" applyProtection="1">
      <alignment horizontal="center" vertical="center"/>
      <protection locked="0"/>
    </xf>
    <xf numFmtId="164" fontId="89" fillId="7" borderId="97" xfId="0" applyNumberFormat="1" applyFont="1" applyFill="1" applyBorder="1" applyAlignment="1" applyProtection="1">
      <alignment horizontal="center" vertical="center"/>
      <protection locked="0"/>
    </xf>
    <xf numFmtId="10" fontId="88" fillId="14" borderId="75" xfId="0" applyNumberFormat="1" applyFont="1" applyFill="1" applyBorder="1" applyAlignment="1">
      <alignment horizontal="center"/>
    </xf>
    <xf numFmtId="0" fontId="87" fillId="7" borderId="10" xfId="0" applyFont="1" applyFill="1" applyBorder="1" applyAlignment="1" applyProtection="1">
      <alignment horizontal="left" vertical="center"/>
      <protection locked="0"/>
    </xf>
    <xf numFmtId="16" fontId="87" fillId="7" borderId="10" xfId="0" applyNumberFormat="1" applyFont="1" applyFill="1" applyBorder="1" applyAlignment="1" applyProtection="1">
      <alignment horizontal="center"/>
      <protection locked="0"/>
    </xf>
    <xf numFmtId="0" fontId="87" fillId="7" borderId="10" xfId="0" applyFont="1" applyFill="1" applyBorder="1" applyAlignment="1" applyProtection="1">
      <alignment horizontal="center"/>
      <protection locked="0"/>
    </xf>
    <xf numFmtId="0" fontId="87" fillId="7" borderId="97" xfId="0" applyFont="1" applyFill="1" applyBorder="1" applyAlignment="1" applyProtection="1">
      <alignment horizontal="center"/>
      <protection locked="0"/>
    </xf>
    <xf numFmtId="0" fontId="88" fillId="7" borderId="75" xfId="0" applyFont="1" applyFill="1" applyBorder="1" applyProtection="1">
      <protection locked="0"/>
    </xf>
    <xf numFmtId="164" fontId="89" fillId="34" borderId="97" xfId="0" applyNumberFormat="1" applyFont="1" applyFill="1" applyBorder="1" applyAlignment="1">
      <alignment horizontal="center" vertical="center"/>
    </xf>
    <xf numFmtId="0" fontId="95" fillId="0" borderId="10" xfId="0" applyFont="1" applyBorder="1" applyAlignment="1" applyProtection="1">
      <alignment horizontal="left" vertical="center"/>
      <protection locked="0"/>
    </xf>
    <xf numFmtId="0" fontId="93" fillId="0" borderId="10" xfId="0" applyFont="1" applyBorder="1" applyProtection="1">
      <protection locked="0"/>
    </xf>
    <xf numFmtId="0" fontId="93" fillId="0" borderId="10" xfId="0" applyFont="1" applyBorder="1" applyAlignment="1" applyProtection="1">
      <alignment horizontal="center" vertical="center"/>
      <protection locked="0"/>
    </xf>
    <xf numFmtId="164" fontId="95" fillId="0" borderId="10" xfId="0" applyNumberFormat="1" applyFont="1" applyBorder="1" applyAlignment="1">
      <alignment horizontal="center" vertical="center"/>
    </xf>
    <xf numFmtId="0" fontId="88" fillId="0" borderId="10" xfId="0" applyFont="1" applyBorder="1" applyProtection="1">
      <protection locked="0"/>
    </xf>
    <xf numFmtId="0" fontId="96" fillId="37" borderId="81" xfId="0" applyFont="1" applyFill="1" applyBorder="1" applyProtection="1">
      <protection locked="0"/>
    </xf>
    <xf numFmtId="0" fontId="96" fillId="37" borderId="99" xfId="0" applyFont="1" applyFill="1" applyBorder="1" applyProtection="1">
      <protection locked="0"/>
    </xf>
    <xf numFmtId="0" fontId="3" fillId="37" borderId="99" xfId="0" applyFont="1" applyFill="1" applyBorder="1" applyProtection="1">
      <protection locked="0"/>
    </xf>
    <xf numFmtId="0" fontId="3" fillId="37" borderId="100" xfId="0" applyFont="1" applyFill="1" applyBorder="1" applyProtection="1">
      <protection locked="0"/>
    </xf>
    <xf numFmtId="0" fontId="96" fillId="9" borderId="0" xfId="0" applyFont="1" applyFill="1" applyProtection="1">
      <protection locked="0"/>
    </xf>
    <xf numFmtId="0" fontId="96" fillId="38" borderId="0" xfId="0" applyFont="1" applyFill="1" applyProtection="1">
      <protection locked="0"/>
    </xf>
    <xf numFmtId="0" fontId="96" fillId="26" borderId="0" xfId="0" applyFont="1" applyFill="1" applyProtection="1">
      <protection locked="0"/>
    </xf>
    <xf numFmtId="0" fontId="88" fillId="26" borderId="0" xfId="0" applyFont="1" applyFill="1" applyProtection="1">
      <protection locked="0"/>
    </xf>
    <xf numFmtId="0" fontId="88" fillId="0" borderId="75" xfId="0" applyFont="1" applyBorder="1" applyProtection="1">
      <protection locked="0"/>
    </xf>
    <xf numFmtId="0" fontId="0" fillId="9" borderId="75" xfId="0" applyFill="1" applyBorder="1" applyProtection="1">
      <protection locked="0"/>
    </xf>
    <xf numFmtId="0" fontId="0" fillId="0" borderId="75" xfId="0" applyBorder="1" applyProtection="1">
      <protection locked="0"/>
    </xf>
    <xf numFmtId="0" fontId="87" fillId="36" borderId="101" xfId="0" applyFont="1" applyFill="1" applyBorder="1" applyAlignment="1" applyProtection="1">
      <alignment horizontal="left" vertical="center"/>
      <protection locked="0"/>
    </xf>
    <xf numFmtId="0" fontId="3" fillId="14" borderId="0" xfId="0" applyFont="1" applyFill="1"/>
    <xf numFmtId="0" fontId="89" fillId="0" borderId="75" xfId="0" applyFont="1" applyBorder="1" applyAlignment="1" applyProtection="1">
      <alignment horizontal="left" vertical="center"/>
      <protection locked="0"/>
    </xf>
    <xf numFmtId="10" fontId="0" fillId="0" borderId="75" xfId="0" applyNumberFormat="1" applyBorder="1"/>
    <xf numFmtId="0" fontId="87" fillId="0" borderId="75" xfId="0" applyFont="1" applyBorder="1" applyAlignment="1" applyProtection="1">
      <alignment horizontal="left" vertical="center"/>
      <protection locked="0"/>
    </xf>
    <xf numFmtId="0" fontId="87" fillId="0" borderId="0" xfId="0" applyFont="1" applyAlignment="1" applyProtection="1">
      <alignment horizontal="left" vertical="center"/>
      <protection locked="0"/>
    </xf>
    <xf numFmtId="0" fontId="87" fillId="11" borderId="81" xfId="0" applyFont="1" applyFill="1" applyBorder="1" applyAlignment="1" applyProtection="1">
      <alignment horizontal="left" vertical="center"/>
      <protection locked="0"/>
    </xf>
    <xf numFmtId="0" fontId="0" fillId="11" borderId="99" xfId="0" applyFill="1" applyBorder="1" applyProtection="1">
      <protection locked="0"/>
    </xf>
    <xf numFmtId="0" fontId="0" fillId="11" borderId="100" xfId="0" applyFill="1" applyBorder="1" applyProtection="1">
      <protection locked="0"/>
    </xf>
    <xf numFmtId="0" fontId="96" fillId="5" borderId="81" xfId="0" applyFont="1" applyFill="1" applyBorder="1" applyProtection="1">
      <protection locked="0"/>
    </xf>
    <xf numFmtId="0" fontId="96" fillId="5" borderId="99" xfId="0" applyFont="1" applyFill="1" applyBorder="1" applyProtection="1">
      <protection locked="0"/>
    </xf>
    <xf numFmtId="0" fontId="96" fillId="5" borderId="100" xfId="0" applyFont="1" applyFill="1" applyBorder="1" applyProtection="1">
      <protection locked="0"/>
    </xf>
    <xf numFmtId="0" fontId="0" fillId="38" borderId="81" xfId="0" applyFill="1" applyBorder="1" applyProtection="1">
      <protection locked="0"/>
    </xf>
    <xf numFmtId="0" fontId="0" fillId="38" borderId="99" xfId="0" applyFill="1" applyBorder="1" applyProtection="1">
      <protection locked="0"/>
    </xf>
    <xf numFmtId="0" fontId="0" fillId="38" borderId="100" xfId="0" applyFill="1" applyBorder="1" applyProtection="1">
      <protection locked="0"/>
    </xf>
    <xf numFmtId="0" fontId="0" fillId="0" borderId="81" xfId="0" applyBorder="1" applyProtection="1">
      <protection locked="0"/>
    </xf>
    <xf numFmtId="0" fontId="0" fillId="0" borderId="99" xfId="0" applyBorder="1" applyProtection="1">
      <protection locked="0"/>
    </xf>
    <xf numFmtId="0" fontId="0" fillId="0" borderId="100" xfId="0" applyBorder="1" applyProtection="1">
      <protection locked="0"/>
    </xf>
    <xf numFmtId="0" fontId="60" fillId="27" borderId="75" xfId="0" applyFont="1" applyFill="1" applyBorder="1" applyAlignment="1" applyProtection="1">
      <alignment horizontal="center" vertical="center" wrapText="1"/>
      <protection locked="0"/>
    </xf>
    <xf numFmtId="0" fontId="99" fillId="2" borderId="75" xfId="0" applyFont="1" applyFill="1" applyBorder="1" applyAlignment="1" applyProtection="1">
      <alignment horizontal="center" vertical="center" wrapText="1"/>
      <protection locked="0"/>
    </xf>
    <xf numFmtId="164" fontId="99" fillId="2" borderId="75" xfId="0" applyNumberFormat="1" applyFont="1" applyFill="1" applyBorder="1" applyAlignment="1">
      <alignment horizontal="center" vertical="center" wrapText="1"/>
    </xf>
    <xf numFmtId="10" fontId="99" fillId="2" borderId="75" xfId="0" applyNumberFormat="1" applyFont="1" applyFill="1" applyBorder="1" applyAlignment="1">
      <alignment horizontal="center" vertical="center" wrapText="1"/>
    </xf>
    <xf numFmtId="1" fontId="99" fillId="2" borderId="75" xfId="0" applyNumberFormat="1" applyFont="1" applyFill="1" applyBorder="1" applyAlignment="1">
      <alignment horizontal="center" vertical="center" wrapText="1"/>
    </xf>
    <xf numFmtId="0" fontId="99" fillId="2" borderId="0" xfId="0" applyFont="1" applyFill="1" applyAlignment="1" applyProtection="1">
      <alignment horizontal="center" vertical="center" wrapText="1"/>
      <protection locked="0"/>
    </xf>
    <xf numFmtId="0" fontId="55" fillId="14" borderId="81" xfId="0" applyFont="1" applyFill="1" applyBorder="1" applyAlignment="1" applyProtection="1">
      <alignment horizontal="center" vertical="center" wrapText="1"/>
      <protection locked="0"/>
    </xf>
    <xf numFmtId="0" fontId="55" fillId="14" borderId="99" xfId="0" applyFont="1" applyFill="1" applyBorder="1" applyAlignment="1" applyProtection="1">
      <alignment horizontal="center" vertical="center" wrapText="1"/>
      <protection locked="0"/>
    </xf>
    <xf numFmtId="0" fontId="55" fillId="14" borderId="100" xfId="0" applyFont="1" applyFill="1" applyBorder="1" applyAlignment="1" applyProtection="1">
      <alignment horizontal="center" vertical="center" wrapText="1"/>
      <protection locked="0"/>
    </xf>
    <xf numFmtId="0" fontId="60" fillId="40" borderId="75" xfId="0" applyFont="1" applyFill="1" applyBorder="1" applyAlignment="1" applyProtection="1">
      <alignment horizontal="center" vertical="center" wrapText="1"/>
      <protection locked="0"/>
    </xf>
    <xf numFmtId="0" fontId="60" fillId="14" borderId="75" xfId="0" applyFont="1" applyFill="1" applyBorder="1" applyAlignment="1" applyProtection="1">
      <alignment horizontal="center" vertical="center" wrapText="1"/>
      <protection locked="0"/>
    </xf>
    <xf numFmtId="0" fontId="60" fillId="26" borderId="75" xfId="0" applyFont="1" applyFill="1" applyBorder="1" applyAlignment="1" applyProtection="1">
      <alignment horizontal="center" vertical="center" wrapText="1"/>
      <protection locked="0"/>
    </xf>
    <xf numFmtId="1" fontId="99" fillId="33" borderId="75" xfId="0" applyNumberFormat="1" applyFont="1" applyFill="1" applyBorder="1" applyAlignment="1" applyProtection="1">
      <alignment horizontal="center" vertical="center" wrapText="1"/>
      <protection locked="0"/>
    </xf>
    <xf numFmtId="164" fontId="99" fillId="33" borderId="75" xfId="0" applyNumberFormat="1" applyFont="1" applyFill="1" applyBorder="1" applyAlignment="1" applyProtection="1">
      <alignment horizontal="center" vertical="center" wrapText="1"/>
      <protection locked="0"/>
    </xf>
    <xf numFmtId="0" fontId="99" fillId="2" borderId="82" xfId="0" applyFont="1" applyFill="1" applyBorder="1" applyAlignment="1" applyProtection="1">
      <alignment horizontal="center" vertical="center" wrapText="1"/>
      <protection locked="0"/>
    </xf>
    <xf numFmtId="164" fontId="99" fillId="2" borderId="82" xfId="0" applyNumberFormat="1" applyFont="1" applyFill="1" applyBorder="1" applyAlignment="1">
      <alignment horizontal="center" vertical="center" wrapText="1"/>
    </xf>
    <xf numFmtId="164" fontId="60" fillId="0" borderId="75" xfId="0" applyNumberFormat="1" applyFont="1" applyBorder="1" applyAlignment="1" applyProtection="1">
      <alignment horizontal="center" vertical="center" wrapText="1"/>
      <protection locked="0"/>
    </xf>
    <xf numFmtId="0" fontId="99" fillId="0" borderId="0" xfId="0" applyFont="1" applyAlignment="1" applyProtection="1">
      <alignment horizontal="center" vertical="center" wrapText="1"/>
      <protection locked="0"/>
    </xf>
    <xf numFmtId="0" fontId="60" fillId="7" borderId="75" xfId="0" applyFont="1" applyFill="1" applyBorder="1" applyAlignment="1" applyProtection="1">
      <alignment horizontal="left" vertical="center" wrapText="1"/>
      <protection locked="0"/>
    </xf>
    <xf numFmtId="1" fontId="60" fillId="7" borderId="75" xfId="0" applyNumberFormat="1" applyFont="1" applyFill="1" applyBorder="1" applyAlignment="1">
      <alignment horizontal="center" vertical="center" wrapText="1"/>
    </xf>
    <xf numFmtId="0" fontId="0" fillId="7" borderId="75" xfId="0" applyFill="1" applyBorder="1" applyProtection="1">
      <protection locked="0"/>
    </xf>
    <xf numFmtId="164" fontId="60" fillId="7" borderId="75" xfId="0" applyNumberFormat="1" applyFont="1" applyFill="1" applyBorder="1" applyAlignment="1">
      <alignment horizontal="center" vertical="center" wrapText="1"/>
    </xf>
    <xf numFmtId="0" fontId="60" fillId="13" borderId="75" xfId="0" applyFont="1" applyFill="1" applyBorder="1" applyAlignment="1" applyProtection="1">
      <alignment horizontal="left" vertical="center" wrapText="1"/>
      <protection locked="0"/>
    </xf>
    <xf numFmtId="1" fontId="60" fillId="13" borderId="75" xfId="0" applyNumberFormat="1" applyFont="1" applyFill="1" applyBorder="1" applyAlignment="1">
      <alignment horizontal="center" vertical="center" wrapText="1"/>
    </xf>
    <xf numFmtId="164" fontId="60" fillId="13" borderId="75" xfId="0" applyNumberFormat="1" applyFont="1" applyFill="1" applyBorder="1" applyAlignment="1" applyProtection="1">
      <alignment horizontal="center" vertical="center" wrapText="1"/>
      <protection locked="0"/>
    </xf>
    <xf numFmtId="164" fontId="60" fillId="13" borderId="75" xfId="0" applyNumberFormat="1" applyFont="1" applyFill="1" applyBorder="1" applyAlignment="1">
      <alignment horizontal="center" vertical="center" wrapText="1"/>
    </xf>
    <xf numFmtId="0" fontId="99" fillId="0" borderId="0" xfId="0" applyFont="1" applyAlignment="1" applyProtection="1">
      <alignment horizontal="left" vertical="center" wrapText="1"/>
      <protection locked="0"/>
    </xf>
    <xf numFmtId="0" fontId="12" fillId="2" borderId="0" xfId="0" applyFont="1" applyFill="1" applyAlignment="1" applyProtection="1">
      <alignment horizontal="left" vertical="center" wrapText="1"/>
      <protection locked="0"/>
    </xf>
    <xf numFmtId="0" fontId="0" fillId="20" borderId="4" xfId="0" applyFill="1" applyBorder="1" applyProtection="1">
      <protection locked="0"/>
    </xf>
    <xf numFmtId="0" fontId="60" fillId="20" borderId="4" xfId="0" applyFont="1" applyFill="1" applyBorder="1" applyAlignment="1" applyProtection="1">
      <alignment horizontal="center" vertical="center" wrapText="1"/>
      <protection locked="0"/>
    </xf>
    <xf numFmtId="0" fontId="12" fillId="20" borderId="4" xfId="0" applyFont="1" applyFill="1" applyBorder="1" applyAlignment="1" applyProtection="1">
      <alignment horizontal="center" vertical="center" wrapText="1"/>
      <protection locked="0"/>
    </xf>
    <xf numFmtId="0" fontId="12" fillId="27" borderId="4" xfId="0" applyFont="1" applyFill="1" applyBorder="1" applyAlignment="1" applyProtection="1">
      <alignment horizontal="center" vertical="center" wrapText="1"/>
      <protection locked="0"/>
    </xf>
    <xf numFmtId="0" fontId="60" fillId="27" borderId="4" xfId="0" applyFont="1" applyFill="1" applyBorder="1" applyAlignment="1" applyProtection="1">
      <alignment horizontal="right" vertical="center" wrapText="1"/>
      <protection locked="0"/>
    </xf>
    <xf numFmtId="0" fontId="12" fillId="13" borderId="4" xfId="0" applyFont="1" applyFill="1" applyBorder="1" applyAlignment="1" applyProtection="1">
      <alignment horizontal="center" vertical="center" wrapText="1"/>
      <protection locked="0"/>
    </xf>
    <xf numFmtId="0" fontId="60" fillId="13" borderId="4" xfId="0" applyFont="1" applyFill="1" applyBorder="1" applyAlignment="1" applyProtection="1">
      <alignment horizontal="center" vertical="center" wrapText="1"/>
      <protection locked="0"/>
    </xf>
    <xf numFmtId="0" fontId="12" fillId="20" borderId="0" xfId="0" applyFont="1" applyFill="1" applyAlignment="1" applyProtection="1">
      <alignment horizontal="center" vertical="center" wrapText="1"/>
      <protection locked="0"/>
    </xf>
    <xf numFmtId="0" fontId="0" fillId="20" borderId="0" xfId="0" applyFill="1" applyProtection="1">
      <protection locked="0"/>
    </xf>
    <xf numFmtId="164" fontId="108" fillId="20" borderId="0" xfId="0" applyNumberFormat="1" applyFont="1" applyFill="1" applyAlignment="1">
      <alignment horizontal="center" vertical="center" wrapText="1"/>
    </xf>
    <xf numFmtId="1" fontId="109" fillId="27" borderId="0" xfId="0" applyNumberFormat="1" applyFont="1" applyFill="1" applyAlignment="1">
      <alignment horizontal="right" vertical="center" wrapText="1"/>
    </xf>
    <xf numFmtId="164" fontId="110" fillId="13" borderId="0" xfId="0" applyNumberFormat="1" applyFont="1" applyFill="1" applyAlignment="1">
      <alignment horizontal="center" vertical="center" wrapText="1"/>
    </xf>
    <xf numFmtId="0" fontId="12" fillId="7" borderId="0" xfId="0" applyFont="1" applyFill="1" applyAlignment="1" applyProtection="1">
      <alignment horizontal="center" vertical="center" wrapText="1"/>
      <protection locked="0"/>
    </xf>
    <xf numFmtId="0" fontId="12" fillId="27" borderId="81" xfId="0" applyFont="1" applyFill="1" applyBorder="1" applyAlignment="1" applyProtection="1">
      <alignment horizontal="center" vertical="center" wrapText="1"/>
      <protection locked="0"/>
    </xf>
    <xf numFmtId="0" fontId="12" fillId="27" borderId="99" xfId="0" applyFont="1" applyFill="1" applyBorder="1" applyAlignment="1" applyProtection="1">
      <alignment horizontal="center" vertical="center" wrapText="1"/>
      <protection locked="0"/>
    </xf>
    <xf numFmtId="0" fontId="12" fillId="27" borderId="100" xfId="0" applyFont="1" applyFill="1" applyBorder="1" applyAlignment="1" applyProtection="1">
      <alignment horizontal="center" vertical="center" wrapText="1"/>
      <protection locked="0"/>
    </xf>
    <xf numFmtId="0" fontId="12" fillId="13" borderId="81" xfId="0" applyFont="1" applyFill="1" applyBorder="1" applyAlignment="1" applyProtection="1">
      <alignment horizontal="center" vertical="center" wrapText="1"/>
      <protection locked="0"/>
    </xf>
    <xf numFmtId="0" fontId="12" fillId="7" borderId="45" xfId="0" applyFont="1" applyFill="1" applyBorder="1" applyAlignment="1" applyProtection="1">
      <alignment horizontal="center" vertical="center" wrapText="1"/>
      <protection locked="0"/>
    </xf>
    <xf numFmtId="0" fontId="12" fillId="7" borderId="46" xfId="0" applyFont="1" applyFill="1" applyBorder="1" applyAlignment="1" applyProtection="1">
      <alignment horizontal="center" vertical="center" wrapText="1"/>
      <protection locked="0"/>
    </xf>
    <xf numFmtId="0" fontId="12" fillId="7" borderId="104" xfId="0" applyFont="1" applyFill="1" applyBorder="1" applyAlignment="1" applyProtection="1">
      <alignment horizontal="center" vertical="center" wrapText="1"/>
      <protection locked="0"/>
    </xf>
    <xf numFmtId="164" fontId="12" fillId="27" borderId="99" xfId="0" applyNumberFormat="1" applyFont="1" applyFill="1" applyBorder="1" applyAlignment="1">
      <alignment horizontal="center" vertical="center" wrapText="1"/>
    </xf>
    <xf numFmtId="0" fontId="12" fillId="13" borderId="99" xfId="0" applyFont="1" applyFill="1" applyBorder="1" applyAlignment="1" applyProtection="1">
      <alignment horizontal="center" vertical="center" wrapText="1"/>
      <protection locked="0"/>
    </xf>
    <xf numFmtId="0" fontId="12" fillId="13" borderId="100" xfId="0" applyFont="1" applyFill="1" applyBorder="1" applyAlignment="1" applyProtection="1">
      <alignment horizontal="center" vertical="center" wrapText="1"/>
      <protection locked="0"/>
    </xf>
    <xf numFmtId="0" fontId="60" fillId="27" borderId="0" xfId="0" applyFont="1" applyFill="1" applyAlignment="1" applyProtection="1">
      <alignment horizontal="center" vertical="center" wrapText="1"/>
      <protection locked="0"/>
    </xf>
    <xf numFmtId="164" fontId="12" fillId="2" borderId="0" xfId="0" applyNumberFormat="1" applyFont="1" applyFill="1" applyAlignment="1">
      <alignment horizontal="center" vertical="center" wrapText="1"/>
    </xf>
    <xf numFmtId="0" fontId="12" fillId="13" borderId="106" xfId="0" applyFont="1" applyFill="1" applyBorder="1" applyAlignment="1" applyProtection="1">
      <alignment horizontal="center" vertical="center" wrapText="1"/>
      <protection locked="0"/>
    </xf>
    <xf numFmtId="0" fontId="12" fillId="13" borderId="25" xfId="0" applyFont="1" applyFill="1" applyBorder="1" applyAlignment="1" applyProtection="1">
      <alignment horizontal="center" vertical="center" wrapText="1"/>
      <protection locked="0"/>
    </xf>
    <xf numFmtId="0" fontId="12" fillId="13" borderId="28" xfId="0" applyFont="1" applyFill="1" applyBorder="1" applyAlignment="1" applyProtection="1">
      <alignment horizontal="center" vertical="center" wrapText="1"/>
      <protection locked="0"/>
    </xf>
    <xf numFmtId="0" fontId="12" fillId="13" borderId="107" xfId="0" applyFont="1" applyFill="1" applyBorder="1" applyAlignment="1" applyProtection="1">
      <alignment horizontal="center" vertical="center" wrapText="1"/>
      <protection locked="0"/>
    </xf>
    <xf numFmtId="0" fontId="12" fillId="13" borderId="29" xfId="0" applyFont="1" applyFill="1" applyBorder="1" applyAlignment="1" applyProtection="1">
      <alignment horizontal="center" vertical="center" wrapText="1"/>
      <protection locked="0"/>
    </xf>
    <xf numFmtId="164" fontId="12" fillId="0" borderId="0" xfId="0" applyNumberFormat="1" applyFont="1" applyAlignment="1">
      <alignment horizontal="center" vertical="center" wrapText="1"/>
    </xf>
    <xf numFmtId="0" fontId="115" fillId="0" borderId="108" xfId="0" applyFont="1" applyBorder="1" applyAlignment="1" applyProtection="1">
      <alignment vertical="center"/>
      <protection locked="0"/>
    </xf>
    <xf numFmtId="0" fontId="115" fillId="0" borderId="108" xfId="0" applyFont="1" applyBorder="1" applyAlignment="1" applyProtection="1">
      <alignment horizontal="center" vertical="center"/>
      <protection locked="0"/>
    </xf>
    <xf numFmtId="0" fontId="0" fillId="0" borderId="108" xfId="0" applyBorder="1" applyAlignment="1" applyProtection="1">
      <alignment vertical="center"/>
      <protection locked="0"/>
    </xf>
    <xf numFmtId="0" fontId="0" fillId="2" borderId="108" xfId="0" applyFill="1" applyBorder="1" applyAlignment="1" applyProtection="1">
      <alignment vertical="center"/>
      <protection locked="0"/>
    </xf>
    <xf numFmtId="0" fontId="0" fillId="0" borderId="108" xfId="0" applyBorder="1" applyAlignment="1">
      <alignment vertical="center"/>
    </xf>
    <xf numFmtId="0" fontId="0" fillId="0" borderId="108" xfId="0" applyBorder="1" applyAlignment="1" applyProtection="1">
      <alignment horizontal="center" vertical="center"/>
      <protection locked="0"/>
    </xf>
    <xf numFmtId="0" fontId="0" fillId="2" borderId="108" xfId="0" applyFill="1" applyBorder="1" applyAlignment="1" applyProtection="1">
      <alignment horizontal="center" vertical="center"/>
      <protection locked="0"/>
    </xf>
    <xf numFmtId="0" fontId="0" fillId="0" borderId="108" xfId="0" applyBorder="1" applyAlignment="1">
      <alignment horizontal="center" vertical="center"/>
    </xf>
    <xf numFmtId="0" fontId="0" fillId="40" borderId="108" xfId="0" applyFill="1" applyBorder="1" applyAlignment="1">
      <alignment horizontal="center" vertical="center"/>
    </xf>
    <xf numFmtId="0" fontId="0" fillId="4" borderId="108" xfId="0" applyFill="1" applyBorder="1" applyAlignment="1">
      <alignment horizontal="center" vertical="center"/>
    </xf>
    <xf numFmtId="10" fontId="0" fillId="40" borderId="108" xfId="0" applyNumberFormat="1" applyFill="1" applyBorder="1" applyAlignment="1">
      <alignment horizontal="center" vertical="center"/>
    </xf>
    <xf numFmtId="10" fontId="0" fillId="0" borderId="108" xfId="0" applyNumberFormat="1" applyBorder="1" applyAlignment="1">
      <alignment vertical="center"/>
    </xf>
    <xf numFmtId="10" fontId="0" fillId="4" borderId="108" xfId="0" applyNumberFormat="1" applyFill="1" applyBorder="1" applyAlignment="1">
      <alignment horizontal="center" vertical="center"/>
    </xf>
    <xf numFmtId="10" fontId="0" fillId="0" borderId="108" xfId="0" applyNumberFormat="1" applyBorder="1" applyAlignment="1">
      <alignment horizontal="center" vertical="center"/>
    </xf>
    <xf numFmtId="0" fontId="115" fillId="0" borderId="108" xfId="0" applyFont="1" applyBorder="1" applyAlignment="1" applyProtection="1">
      <alignment horizontal="center"/>
      <protection locked="0"/>
    </xf>
    <xf numFmtId="0" fontId="0" fillId="0" borderId="108" xfId="0" applyBorder="1" applyAlignment="1" applyProtection="1">
      <alignment horizontal="center"/>
      <protection locked="0"/>
    </xf>
    <xf numFmtId="0" fontId="0" fillId="2" borderId="108" xfId="0" applyFill="1" applyBorder="1" applyAlignment="1" applyProtection="1">
      <alignment horizontal="center"/>
      <protection locked="0"/>
    </xf>
    <xf numFmtId="0" fontId="0" fillId="0" borderId="108" xfId="0" applyBorder="1" applyAlignment="1">
      <alignment horizontal="center"/>
    </xf>
    <xf numFmtId="0" fontId="0" fillId="40" borderId="108" xfId="0" applyFill="1" applyBorder="1" applyAlignment="1">
      <alignment horizontal="center"/>
    </xf>
    <xf numFmtId="10" fontId="0" fillId="40" borderId="108" xfId="0" applyNumberFormat="1" applyFill="1" applyBorder="1" applyAlignment="1">
      <alignment horizontal="center"/>
    </xf>
    <xf numFmtId="10" fontId="0" fillId="0" borderId="108" xfId="0" applyNumberFormat="1" applyBorder="1" applyAlignment="1">
      <alignment horizontal="center"/>
    </xf>
    <xf numFmtId="0" fontId="116" fillId="0" borderId="0" xfId="0" applyFont="1" applyAlignment="1" applyProtection="1">
      <alignment horizontal="center"/>
      <protection locked="0"/>
    </xf>
    <xf numFmtId="0" fontId="15" fillId="0" borderId="108" xfId="0" applyFont="1" applyBorder="1" applyAlignment="1" applyProtection="1">
      <alignment horizontal="center" vertical="center"/>
      <protection locked="0"/>
    </xf>
    <xf numFmtId="0" fontId="15" fillId="13" borderId="108" xfId="0" applyFont="1" applyFill="1" applyBorder="1" applyAlignment="1" applyProtection="1">
      <alignment horizontal="center" vertical="center"/>
      <protection locked="0"/>
    </xf>
    <xf numFmtId="0" fontId="15" fillId="13" borderId="108" xfId="0" applyFont="1" applyFill="1" applyBorder="1" applyAlignment="1">
      <alignment horizontal="center" vertical="center"/>
    </xf>
    <xf numFmtId="10" fontId="15" fillId="13" borderId="108" xfId="0" applyNumberFormat="1" applyFont="1" applyFill="1" applyBorder="1" applyAlignment="1">
      <alignment horizontal="center" vertical="center"/>
    </xf>
    <xf numFmtId="0" fontId="15" fillId="2" borderId="108" xfId="0" applyFont="1" applyFill="1" applyBorder="1" applyAlignment="1" applyProtection="1">
      <alignment horizontal="center" vertical="center"/>
      <protection locked="0"/>
    </xf>
    <xf numFmtId="10" fontId="12" fillId="2" borderId="0" xfId="0" applyNumberFormat="1" applyFont="1" applyFill="1" applyAlignment="1">
      <alignment horizontal="center" vertical="center" wrapText="1"/>
    </xf>
    <xf numFmtId="10" fontId="12" fillId="8" borderId="0" xfId="0" applyNumberFormat="1" applyFont="1" applyFill="1" applyAlignment="1">
      <alignment horizontal="center" vertical="center" wrapText="1"/>
    </xf>
    <xf numFmtId="0" fontId="0" fillId="0" borderId="0" xfId="0" applyAlignment="1" applyProtection="1">
      <alignment wrapText="1"/>
      <protection locked="0"/>
    </xf>
    <xf numFmtId="0" fontId="117" fillId="2" borderId="0" xfId="0" applyFont="1" applyFill="1" applyAlignment="1">
      <alignment horizontal="left" vertical="center" wrapText="1"/>
    </xf>
    <xf numFmtId="0" fontId="12" fillId="2" borderId="0" xfId="0" applyFont="1" applyFill="1" applyAlignment="1">
      <alignment horizontal="center" vertical="center" wrapText="1"/>
    </xf>
    <xf numFmtId="0" fontId="2" fillId="2" borderId="0" xfId="0" applyFont="1" applyFill="1"/>
    <xf numFmtId="0" fontId="0" fillId="2" borderId="0" xfId="0" applyFill="1" applyAlignment="1">
      <alignment horizontal="left" vertical="center"/>
    </xf>
    <xf numFmtId="1" fontId="12" fillId="2" borderId="109" xfId="0" applyNumberFormat="1" applyFont="1" applyFill="1" applyBorder="1" applyAlignment="1">
      <alignment horizontal="center" vertical="center" wrapText="1"/>
    </xf>
    <xf numFmtId="164" fontId="12" fillId="41" borderId="109" xfId="0" applyNumberFormat="1" applyFont="1" applyFill="1" applyBorder="1" applyAlignment="1">
      <alignment horizontal="center" vertical="center" wrapText="1"/>
    </xf>
    <xf numFmtId="1" fontId="12" fillId="41" borderId="109" xfId="0" applyNumberFormat="1" applyFont="1" applyFill="1" applyBorder="1" applyAlignment="1">
      <alignment horizontal="center" vertical="center" wrapText="1"/>
    </xf>
    <xf numFmtId="164" fontId="12" fillId="2" borderId="109" xfId="0" applyNumberFormat="1" applyFont="1" applyFill="1" applyBorder="1" applyAlignment="1">
      <alignment horizontal="center" vertical="center" wrapText="1"/>
    </xf>
    <xf numFmtId="0" fontId="12" fillId="41" borderId="109" xfId="0" applyFont="1" applyFill="1" applyBorder="1" applyAlignment="1" applyProtection="1">
      <alignment horizontal="left" vertical="center" wrapText="1"/>
      <protection locked="0"/>
    </xf>
    <xf numFmtId="0" fontId="0" fillId="44" borderId="108" xfId="0" applyFill="1" applyBorder="1" applyAlignment="1" applyProtection="1">
      <alignment horizontal="center" vertical="center"/>
      <protection locked="0"/>
    </xf>
    <xf numFmtId="0" fontId="0" fillId="45" borderId="108" xfId="0" applyFill="1" applyBorder="1" applyAlignment="1" applyProtection="1">
      <alignment horizontal="center" vertical="center"/>
      <protection locked="0"/>
    </xf>
    <xf numFmtId="0" fontId="60" fillId="27" borderId="110" xfId="0" applyFont="1" applyFill="1" applyBorder="1" applyAlignment="1" applyProtection="1">
      <alignment horizontal="center" vertical="center" wrapText="1"/>
      <protection locked="0"/>
    </xf>
    <xf numFmtId="0" fontId="12" fillId="27" borderId="111" xfId="0" applyFont="1" applyFill="1" applyBorder="1" applyAlignment="1" applyProtection="1">
      <alignment horizontal="center" vertical="center" wrapText="1"/>
      <protection locked="0"/>
    </xf>
    <xf numFmtId="164" fontId="107" fillId="27" borderId="111" xfId="0" applyNumberFormat="1" applyFont="1" applyFill="1" applyBorder="1" applyAlignment="1">
      <alignment horizontal="center" vertical="center" wrapText="1"/>
    </xf>
    <xf numFmtId="0" fontId="12" fillId="27" borderId="112" xfId="0" applyFont="1" applyFill="1" applyBorder="1" applyAlignment="1" applyProtection="1">
      <alignment horizontal="center" vertical="center" wrapText="1"/>
      <protection locked="0"/>
    </xf>
    <xf numFmtId="0" fontId="60" fillId="46" borderId="110" xfId="0" applyFont="1" applyFill="1" applyBorder="1" applyAlignment="1" applyProtection="1">
      <alignment horizontal="center" vertical="center" wrapText="1"/>
      <protection locked="0"/>
    </xf>
    <xf numFmtId="0" fontId="12" fillId="46" borderId="111" xfId="0" applyFont="1" applyFill="1" applyBorder="1" applyAlignment="1" applyProtection="1">
      <alignment horizontal="center" vertical="center" wrapText="1"/>
      <protection locked="0"/>
    </xf>
    <xf numFmtId="0" fontId="12" fillId="46" borderId="112" xfId="0" applyFont="1" applyFill="1" applyBorder="1" applyAlignment="1" applyProtection="1">
      <alignment horizontal="center" vertical="center" wrapText="1"/>
      <protection locked="0"/>
    </xf>
    <xf numFmtId="164" fontId="118" fillId="43" borderId="111" xfId="0" applyNumberFormat="1" applyFont="1" applyFill="1" applyBorder="1" applyAlignment="1" applyProtection="1">
      <alignment horizontal="center" vertical="center" wrapText="1"/>
      <protection locked="0"/>
    </xf>
    <xf numFmtId="0" fontId="118" fillId="43" borderId="111" xfId="0" applyFont="1" applyFill="1" applyBorder="1" applyAlignment="1" applyProtection="1">
      <alignment horizontal="center" vertical="center" wrapText="1"/>
      <protection locked="0"/>
    </xf>
    <xf numFmtId="0" fontId="60" fillId="47" borderId="110" xfId="0" applyFont="1" applyFill="1" applyBorder="1" applyAlignment="1" applyProtection="1">
      <alignment horizontal="center" vertical="center" wrapText="1"/>
      <protection locked="0"/>
    </xf>
    <xf numFmtId="0" fontId="12" fillId="47" borderId="111" xfId="0" applyFont="1" applyFill="1" applyBorder="1" applyAlignment="1" applyProtection="1">
      <alignment horizontal="center" vertical="center" wrapText="1"/>
      <protection locked="0"/>
    </xf>
    <xf numFmtId="164" fontId="119" fillId="47" borderId="111" xfId="0" applyNumberFormat="1" applyFont="1" applyFill="1" applyBorder="1" applyAlignment="1">
      <alignment horizontal="center" vertical="center" wrapText="1"/>
    </xf>
    <xf numFmtId="0" fontId="12" fillId="48" borderId="112" xfId="0" applyFont="1" applyFill="1" applyBorder="1" applyAlignment="1" applyProtection="1">
      <alignment horizontal="center" vertical="center" wrapText="1"/>
      <protection locked="0"/>
    </xf>
    <xf numFmtId="0" fontId="120" fillId="0" borderId="0" xfId="0" applyFont="1"/>
    <xf numFmtId="0" fontId="120" fillId="0" borderId="0" xfId="0" applyFont="1" applyAlignment="1" applyProtection="1">
      <alignment wrapText="1"/>
      <protection locked="0"/>
    </xf>
    <xf numFmtId="168" fontId="120" fillId="0" borderId="0" xfId="0" applyNumberFormat="1" applyFont="1"/>
    <xf numFmtId="168" fontId="120" fillId="0" borderId="0" xfId="0" applyNumberFormat="1" applyFont="1" applyAlignment="1" applyProtection="1">
      <alignment wrapText="1"/>
      <protection locked="0"/>
    </xf>
    <xf numFmtId="0" fontId="12" fillId="49" borderId="113" xfId="0" applyFont="1" applyFill="1" applyBorder="1" applyAlignment="1" applyProtection="1">
      <alignment horizontal="center" vertical="center" wrapText="1"/>
      <protection locked="0"/>
    </xf>
    <xf numFmtId="0" fontId="12" fillId="49" borderId="114" xfId="0" applyFont="1" applyFill="1" applyBorder="1" applyAlignment="1" applyProtection="1">
      <alignment horizontal="center" vertical="center" wrapText="1"/>
      <protection locked="0"/>
    </xf>
    <xf numFmtId="0" fontId="12" fillId="49" borderId="39" xfId="0" applyFont="1" applyFill="1" applyBorder="1" applyAlignment="1" applyProtection="1">
      <alignment horizontal="left" vertical="center" wrapText="1"/>
      <protection locked="0"/>
    </xf>
    <xf numFmtId="164" fontId="12" fillId="49" borderId="40" xfId="0" applyNumberFormat="1" applyFont="1" applyFill="1" applyBorder="1" applyAlignment="1">
      <alignment horizontal="center" vertical="center" wrapText="1"/>
    </xf>
    <xf numFmtId="0" fontId="12" fillId="50" borderId="0" xfId="0" applyFont="1" applyFill="1" applyAlignment="1" applyProtection="1">
      <alignment horizontal="center" vertical="center" wrapText="1"/>
      <protection locked="0"/>
    </xf>
    <xf numFmtId="0" fontId="0" fillId="51" borderId="0" xfId="0" applyFill="1"/>
    <xf numFmtId="0" fontId="12" fillId="52" borderId="39" xfId="0" applyFont="1" applyFill="1" applyBorder="1" applyAlignment="1" applyProtection="1">
      <alignment horizontal="left" vertical="center" wrapText="1"/>
      <protection locked="0"/>
    </xf>
    <xf numFmtId="1" fontId="12" fillId="53" borderId="40" xfId="0" applyNumberFormat="1" applyFont="1" applyFill="1" applyBorder="1" applyAlignment="1" applyProtection="1">
      <alignment horizontal="center" vertical="center" wrapText="1"/>
      <protection locked="0"/>
    </xf>
    <xf numFmtId="164" fontId="12" fillId="52" borderId="40" xfId="0" applyNumberFormat="1" applyFont="1" applyFill="1" applyBorder="1" applyAlignment="1">
      <alignment horizontal="center" vertical="center" wrapText="1"/>
    </xf>
    <xf numFmtId="0" fontId="60" fillId="54" borderId="0" xfId="0" applyFont="1" applyFill="1" applyAlignment="1" applyProtection="1">
      <alignment horizontal="left" vertical="center" wrapText="1"/>
      <protection locked="0"/>
    </xf>
    <xf numFmtId="10" fontId="60" fillId="54" borderId="0" xfId="0" applyNumberFormat="1" applyFont="1" applyFill="1" applyAlignment="1">
      <alignment horizontal="center" vertical="center" wrapText="1"/>
    </xf>
    <xf numFmtId="164" fontId="60" fillId="54" borderId="0" xfId="0" applyNumberFormat="1" applyFont="1" applyFill="1" applyAlignment="1">
      <alignment horizontal="center" vertical="center" wrapText="1"/>
    </xf>
    <xf numFmtId="0" fontId="60" fillId="54" borderId="0" xfId="0" applyFont="1" applyFill="1" applyAlignment="1" applyProtection="1">
      <alignment horizontal="center" vertical="center" wrapText="1"/>
      <protection locked="0"/>
    </xf>
    <xf numFmtId="0" fontId="60" fillId="49" borderId="0" xfId="0" applyFont="1" applyFill="1" applyAlignment="1" applyProtection="1">
      <alignment horizontal="center" vertical="center" wrapText="1"/>
      <protection locked="0"/>
    </xf>
    <xf numFmtId="0" fontId="121" fillId="0" borderId="0" xfId="0" applyFont="1"/>
    <xf numFmtId="0" fontId="0" fillId="51" borderId="0" xfId="0" applyFill="1" applyAlignment="1">
      <alignment horizontal="center" vertical="center"/>
    </xf>
    <xf numFmtId="0" fontId="3" fillId="51" borderId="0" xfId="0" applyFont="1" applyFill="1" applyAlignment="1">
      <alignment horizontal="left" vertical="center"/>
    </xf>
    <xf numFmtId="0" fontId="15" fillId="31" borderId="0" xfId="0" applyFont="1" applyFill="1" applyAlignment="1">
      <alignment vertical="center"/>
    </xf>
    <xf numFmtId="0" fontId="17" fillId="31" borderId="0" xfId="0" applyFont="1" applyFill="1" applyAlignment="1">
      <alignment vertical="center"/>
    </xf>
    <xf numFmtId="0" fontId="15" fillId="2" borderId="0" xfId="0" applyFont="1" applyFill="1" applyAlignment="1">
      <alignment vertical="center"/>
    </xf>
    <xf numFmtId="0" fontId="17" fillId="2" borderId="0" xfId="0" applyFont="1" applyFill="1" applyAlignment="1">
      <alignment vertical="center"/>
    </xf>
    <xf numFmtId="164" fontId="125" fillId="0" borderId="0" xfId="0" applyNumberFormat="1" applyFont="1" applyAlignment="1">
      <alignment horizontal="center" vertical="center"/>
    </xf>
    <xf numFmtId="0" fontId="125" fillId="0" borderId="0" xfId="0" applyFont="1"/>
    <xf numFmtId="0" fontId="5" fillId="0" borderId="1" xfId="0" applyFont="1" applyBorder="1"/>
    <xf numFmtId="0" fontId="4" fillId="0" borderId="117" xfId="0" applyFont="1" applyBorder="1" applyAlignment="1">
      <alignment horizontal="left" vertical="center"/>
    </xf>
    <xf numFmtId="164" fontId="125" fillId="0" borderId="21" xfId="0" applyNumberFormat="1" applyFont="1" applyBorder="1" applyAlignment="1">
      <alignment horizontal="center" vertical="center"/>
    </xf>
    <xf numFmtId="0" fontId="5" fillId="0" borderId="118" xfId="0" applyFont="1" applyBorder="1" applyAlignment="1">
      <alignment vertical="center"/>
    </xf>
    <xf numFmtId="164" fontId="125" fillId="0" borderId="119" xfId="0" applyNumberFormat="1" applyFont="1" applyBorder="1" applyAlignment="1">
      <alignment horizontal="center" vertical="center"/>
    </xf>
    <xf numFmtId="0" fontId="5" fillId="0" borderId="120" xfId="0" applyFont="1" applyBorder="1"/>
    <xf numFmtId="164" fontId="125" fillId="0" borderId="121" xfId="0" applyNumberFormat="1" applyFont="1" applyBorder="1" applyAlignment="1">
      <alignment horizontal="center" vertical="center"/>
    </xf>
    <xf numFmtId="0" fontId="0" fillId="0" borderId="118" xfId="0" applyBorder="1"/>
    <xf numFmtId="0" fontId="0" fillId="0" borderId="119" xfId="0" applyBorder="1"/>
    <xf numFmtId="0" fontId="127" fillId="0" borderId="113" xfId="0" applyFont="1" applyBorder="1" applyAlignment="1">
      <alignment vertical="center"/>
    </xf>
    <xf numFmtId="164" fontId="128" fillId="0" borderId="114" xfId="0" applyNumberFormat="1" applyFont="1" applyBorder="1" applyAlignment="1">
      <alignment horizontal="center" vertical="center"/>
    </xf>
    <xf numFmtId="164" fontId="125" fillId="0" borderId="123" xfId="0" applyNumberFormat="1" applyFont="1" applyBorder="1" applyAlignment="1">
      <alignment horizontal="center" vertical="center"/>
    </xf>
    <xf numFmtId="0" fontId="124" fillId="0" borderId="120" xfId="0" applyFont="1" applyBorder="1" applyAlignment="1">
      <alignment horizontal="left" vertical="center"/>
    </xf>
    <xf numFmtId="0" fontId="126" fillId="0" borderId="124" xfId="0" applyFont="1" applyBorder="1" applyAlignment="1">
      <alignment horizontal="left" vertical="center"/>
    </xf>
    <xf numFmtId="164" fontId="126" fillId="0" borderId="125" xfId="0" applyNumberFormat="1" applyFont="1" applyBorder="1" applyAlignment="1">
      <alignment horizontal="center" vertical="center"/>
    </xf>
    <xf numFmtId="0" fontId="5" fillId="0" borderId="117" xfId="0" applyFont="1" applyBorder="1" applyAlignment="1">
      <alignment horizontal="left" vertical="center"/>
    </xf>
    <xf numFmtId="0" fontId="5" fillId="0" borderId="122" xfId="0" applyFont="1" applyBorder="1" applyAlignment="1">
      <alignment horizontal="left" vertical="center"/>
    </xf>
    <xf numFmtId="0" fontId="5" fillId="0" borderId="118" xfId="0" applyFont="1" applyBorder="1" applyAlignment="1">
      <alignment horizontal="left" vertical="center"/>
    </xf>
    <xf numFmtId="0" fontId="130" fillId="0" borderId="122" xfId="0" applyFont="1" applyBorder="1" applyAlignment="1">
      <alignment horizontal="left" vertical="center"/>
    </xf>
    <xf numFmtId="0" fontId="6" fillId="0" borderId="117" xfId="0" applyFont="1" applyBorder="1" applyAlignment="1">
      <alignment vertical="center"/>
    </xf>
    <xf numFmtId="0" fontId="125" fillId="0" borderId="21" xfId="0" applyFont="1" applyBorder="1" applyAlignment="1">
      <alignment horizontal="center" vertical="center"/>
    </xf>
    <xf numFmtId="0" fontId="5" fillId="0" borderId="122" xfId="0" applyFont="1" applyBorder="1"/>
    <xf numFmtId="0" fontId="126" fillId="0" borderId="118" xfId="0" applyFont="1" applyBorder="1"/>
    <xf numFmtId="164" fontId="126" fillId="0" borderId="119" xfId="0" applyNumberFormat="1" applyFont="1" applyBorder="1" applyAlignment="1">
      <alignment horizontal="center" vertical="center"/>
    </xf>
    <xf numFmtId="0" fontId="5" fillId="0" borderId="117" xfId="0" applyFont="1" applyBorder="1"/>
    <xf numFmtId="0" fontId="131" fillId="0" borderId="113" xfId="0" applyFont="1" applyBorder="1" applyAlignment="1">
      <alignment horizontal="left" vertical="center"/>
    </xf>
    <xf numFmtId="0" fontId="125" fillId="0" borderId="114" xfId="0" applyFont="1" applyBorder="1" applyAlignment="1">
      <alignment horizontal="center" vertical="center"/>
    </xf>
    <xf numFmtId="0" fontId="5" fillId="0" borderId="0" xfId="0" applyFont="1" applyAlignment="1">
      <alignment horizontal="center" vertical="center"/>
    </xf>
    <xf numFmtId="0" fontId="129" fillId="57" borderId="0" xfId="0" applyFont="1" applyFill="1" applyAlignment="1">
      <alignment vertical="center"/>
    </xf>
    <xf numFmtId="0" fontId="0" fillId="57" borderId="0" xfId="0" applyFill="1" applyAlignment="1">
      <alignment horizontal="center" vertical="center"/>
    </xf>
    <xf numFmtId="0" fontId="0" fillId="57" borderId="0" xfId="0" applyFill="1"/>
    <xf numFmtId="164" fontId="0" fillId="57" borderId="0" xfId="0" applyNumberFormat="1" applyFill="1" applyAlignment="1">
      <alignment horizontal="center" vertical="center"/>
    </xf>
    <xf numFmtId="0" fontId="12" fillId="58" borderId="14" xfId="0" applyFont="1" applyFill="1" applyBorder="1" applyAlignment="1" applyProtection="1">
      <alignment horizontal="center" vertical="center" wrapText="1"/>
      <protection locked="0"/>
    </xf>
    <xf numFmtId="0" fontId="12" fillId="59" borderId="14" xfId="0" applyFont="1" applyFill="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0" fillId="0" borderId="0" xfId="0" applyAlignment="1" applyProtection="1">
      <alignment vertical="center"/>
      <protection locked="0"/>
    </xf>
    <xf numFmtId="0" fontId="0" fillId="60" borderId="16" xfId="0" applyFill="1" applyBorder="1" applyProtection="1">
      <protection locked="0"/>
    </xf>
    <xf numFmtId="0" fontId="0" fillId="61" borderId="0" xfId="0" applyFill="1"/>
    <xf numFmtId="0" fontId="122" fillId="55" borderId="0" xfId="0" applyFont="1" applyFill="1"/>
    <xf numFmtId="0" fontId="123" fillId="56" borderId="0" xfId="0" applyFont="1" applyFill="1" applyAlignment="1">
      <alignment vertical="center"/>
    </xf>
    <xf numFmtId="0" fontId="48" fillId="11" borderId="14" xfId="0" applyFont="1" applyFill="1" applyBorder="1" applyAlignment="1">
      <alignment horizontal="left" vertical="top" wrapText="1"/>
    </xf>
    <xf numFmtId="0" fontId="47" fillId="2" borderId="14" xfId="0" applyFont="1" applyFill="1" applyBorder="1" applyAlignment="1">
      <alignment horizontal="center" vertical="center" wrapText="1"/>
    </xf>
    <xf numFmtId="0" fontId="43" fillId="2" borderId="22" xfId="0" applyFont="1" applyFill="1" applyBorder="1" applyAlignment="1">
      <alignment horizontal="center" vertical="center" wrapText="1"/>
    </xf>
    <xf numFmtId="0" fontId="41" fillId="7" borderId="14" xfId="0" applyFont="1" applyFill="1" applyBorder="1" applyAlignment="1">
      <alignment horizontal="left" vertical="top" wrapText="1"/>
    </xf>
    <xf numFmtId="0" fontId="41" fillId="6" borderId="14" xfId="0" applyFont="1" applyFill="1" applyBorder="1" applyAlignment="1">
      <alignment horizontal="left" vertical="top" wrapText="1"/>
    </xf>
    <xf numFmtId="0" fontId="46" fillId="2" borderId="14" xfId="0" applyFont="1" applyFill="1" applyBorder="1" applyAlignment="1">
      <alignment horizontal="center" vertical="center" wrapText="1"/>
    </xf>
    <xf numFmtId="0" fontId="41" fillId="12" borderId="14" xfId="0" applyFont="1" applyFill="1" applyBorder="1" applyAlignment="1">
      <alignment horizontal="left" vertical="top" wrapText="1"/>
    </xf>
    <xf numFmtId="0" fontId="41" fillId="13" borderId="14" xfId="0" applyFont="1" applyFill="1" applyBorder="1" applyAlignment="1">
      <alignment horizontal="left" vertical="top" wrapText="1"/>
    </xf>
    <xf numFmtId="0" fontId="43" fillId="2" borderId="14" xfId="0" applyFont="1" applyFill="1" applyBorder="1" applyAlignment="1">
      <alignment horizontal="center" vertical="center" wrapText="1"/>
    </xf>
    <xf numFmtId="0" fontId="46" fillId="2" borderId="22" xfId="0" applyFont="1" applyFill="1" applyBorder="1" applyAlignment="1">
      <alignment horizontal="center" vertical="center" wrapText="1"/>
    </xf>
    <xf numFmtId="0" fontId="41" fillId="14" borderId="14" xfId="0" applyFont="1" applyFill="1" applyBorder="1" applyAlignment="1">
      <alignment horizontal="left" vertical="top" wrapText="1"/>
    </xf>
    <xf numFmtId="0" fontId="42" fillId="2" borderId="21" xfId="0" applyFont="1" applyFill="1" applyBorder="1" applyAlignment="1">
      <alignment horizontal="center" vertical="center" wrapText="1"/>
    </xf>
    <xf numFmtId="0" fontId="44" fillId="2" borderId="14" xfId="0" applyFont="1" applyFill="1" applyBorder="1" applyAlignment="1">
      <alignment horizontal="center" vertical="center" wrapText="1"/>
    </xf>
    <xf numFmtId="0" fontId="45" fillId="2" borderId="22" xfId="0" applyFont="1" applyFill="1" applyBorder="1" applyAlignment="1">
      <alignment horizontal="center" vertical="center" wrapText="1"/>
    </xf>
    <xf numFmtId="0" fontId="37" fillId="8" borderId="14" xfId="0" applyFont="1" applyFill="1" applyBorder="1" applyAlignment="1">
      <alignment horizontal="left" vertical="center" wrapText="1"/>
    </xf>
    <xf numFmtId="0" fontId="38" fillId="2" borderId="14" xfId="0" applyFont="1" applyFill="1" applyBorder="1" applyAlignment="1">
      <alignment horizontal="center" vertical="center" wrapText="1"/>
    </xf>
    <xf numFmtId="0" fontId="40" fillId="2" borderId="20" xfId="0" applyFont="1" applyFill="1" applyBorder="1" applyAlignment="1">
      <alignment horizontal="center" vertical="center" wrapText="1"/>
    </xf>
    <xf numFmtId="0" fontId="41" fillId="11" borderId="14" xfId="0" applyFont="1" applyFill="1" applyBorder="1" applyAlignment="1">
      <alignment horizontal="left" vertical="top" wrapText="1"/>
    </xf>
    <xf numFmtId="0" fontId="20" fillId="10" borderId="0" xfId="0" applyFont="1" applyFill="1" applyAlignment="1">
      <alignment horizontal="center" vertical="center" wrapText="1"/>
    </xf>
    <xf numFmtId="0" fontId="33" fillId="2" borderId="0" xfId="0" applyFont="1" applyFill="1" applyAlignment="1">
      <alignment horizontal="center" vertical="center" wrapText="1"/>
    </xf>
    <xf numFmtId="0" fontId="34" fillId="2" borderId="0" xfId="0" applyFont="1" applyFill="1" applyAlignment="1">
      <alignment horizontal="center" vertical="center" wrapText="1"/>
    </xf>
    <xf numFmtId="0" fontId="37" fillId="9" borderId="14" xfId="0" applyFont="1" applyFill="1" applyBorder="1" applyAlignment="1">
      <alignment horizontal="left" vertical="center" wrapText="1"/>
    </xf>
    <xf numFmtId="0" fontId="55" fillId="20" borderId="30" xfId="0" applyFont="1" applyFill="1" applyBorder="1" applyAlignment="1" applyProtection="1">
      <alignment horizontal="center" vertical="center" wrapText="1"/>
      <protection locked="0"/>
    </xf>
    <xf numFmtId="0" fontId="55" fillId="20" borderId="31" xfId="0" applyFont="1" applyFill="1" applyBorder="1" applyAlignment="1" applyProtection="1">
      <alignment horizontal="center" vertical="center" wrapText="1"/>
      <protection locked="0"/>
    </xf>
    <xf numFmtId="0" fontId="12" fillId="9" borderId="40" xfId="0" applyFont="1" applyFill="1" applyBorder="1" applyAlignment="1" applyProtection="1">
      <alignment horizontal="left" vertical="center" wrapText="1"/>
      <protection locked="0"/>
    </xf>
    <xf numFmtId="0" fontId="53" fillId="16" borderId="26" xfId="0" applyFont="1" applyFill="1" applyBorder="1" applyAlignment="1" applyProtection="1">
      <alignment horizontal="center" vertical="center" wrapText="1"/>
      <protection locked="0"/>
    </xf>
    <xf numFmtId="164" fontId="54" fillId="19" borderId="27" xfId="0" applyNumberFormat="1" applyFont="1" applyFill="1" applyBorder="1" applyAlignment="1" applyProtection="1">
      <alignment horizontal="center" vertical="center" wrapText="1"/>
      <protection locked="0"/>
    </xf>
    <xf numFmtId="10" fontId="54" fillId="19" borderId="26" xfId="0" applyNumberFormat="1" applyFont="1" applyFill="1" applyBorder="1" applyAlignment="1" applyProtection="1">
      <alignment horizontal="center" vertical="center" wrapText="1"/>
      <protection locked="0"/>
    </xf>
    <xf numFmtId="164" fontId="54" fillId="17" borderId="26" xfId="0" applyNumberFormat="1" applyFont="1" applyFill="1" applyBorder="1" applyAlignment="1">
      <alignment horizontal="center" vertical="center" wrapText="1"/>
    </xf>
    <xf numFmtId="164" fontId="54" fillId="18" borderId="26" xfId="0" applyNumberFormat="1" applyFont="1" applyFill="1" applyBorder="1" applyAlignment="1">
      <alignment horizontal="center" vertical="center" wrapText="1"/>
    </xf>
    <xf numFmtId="0" fontId="50" fillId="2" borderId="0" xfId="0" applyFont="1" applyFill="1" applyAlignment="1" applyProtection="1">
      <alignment horizontal="left" vertical="center" wrapText="1"/>
      <protection locked="0"/>
    </xf>
    <xf numFmtId="0" fontId="11" fillId="2" borderId="0" xfId="0" applyFont="1" applyFill="1" applyAlignment="1" applyProtection="1">
      <alignment horizontal="left" vertical="top" wrapText="1"/>
      <protection locked="0"/>
    </xf>
    <xf numFmtId="0" fontId="51" fillId="4" borderId="0" xfId="0" applyFont="1" applyFill="1" applyAlignment="1" applyProtection="1">
      <alignment horizontal="left" vertical="top" wrapText="1"/>
      <protection locked="0"/>
    </xf>
    <xf numFmtId="0" fontId="12" fillId="4" borderId="0" xfId="0" applyFont="1" applyFill="1" applyAlignment="1" applyProtection="1">
      <alignment horizontal="left" vertical="top" wrapText="1"/>
      <protection locked="0"/>
    </xf>
    <xf numFmtId="0" fontId="52" fillId="15" borderId="23" xfId="0" applyFont="1" applyFill="1" applyBorder="1" applyAlignment="1" applyProtection="1">
      <alignment horizontal="center" vertical="center" wrapText="1"/>
      <protection locked="0"/>
    </xf>
    <xf numFmtId="0" fontId="52" fillId="16" borderId="23" xfId="0" applyFont="1" applyFill="1" applyBorder="1" applyAlignment="1" applyProtection="1">
      <alignment horizontal="center" vertical="center" wrapText="1"/>
      <protection locked="0"/>
    </xf>
    <xf numFmtId="0" fontId="52" fillId="17" borderId="23" xfId="0" applyFont="1" applyFill="1" applyBorder="1" applyAlignment="1" applyProtection="1">
      <alignment horizontal="center" vertical="center" wrapText="1"/>
      <protection locked="0"/>
    </xf>
    <xf numFmtId="0" fontId="52" fillId="18" borderId="23" xfId="0" applyFont="1" applyFill="1" applyBorder="1" applyAlignment="1" applyProtection="1">
      <alignment horizontal="center" vertical="center" wrapText="1"/>
      <protection locked="0"/>
    </xf>
    <xf numFmtId="1" fontId="12" fillId="0" borderId="14" xfId="0" applyNumberFormat="1" applyFont="1" applyBorder="1" applyAlignment="1">
      <alignment horizontal="center" vertical="center" wrapText="1"/>
    </xf>
    <xf numFmtId="10" fontId="12" fillId="0" borderId="14" xfId="0" applyNumberFormat="1" applyFont="1" applyBorder="1" applyAlignment="1">
      <alignment horizontal="center" vertical="center" wrapText="1"/>
    </xf>
    <xf numFmtId="1" fontId="12" fillId="7" borderId="14" xfId="0" applyNumberFormat="1" applyFont="1" applyFill="1" applyBorder="1" applyAlignment="1" applyProtection="1">
      <alignment horizontal="center" vertical="center" wrapText="1"/>
      <protection locked="0"/>
    </xf>
    <xf numFmtId="10" fontId="12" fillId="7" borderId="14" xfId="0" applyNumberFormat="1" applyFont="1" applyFill="1" applyBorder="1" applyAlignment="1">
      <alignment horizontal="center" vertical="center" wrapText="1"/>
    </xf>
    <xf numFmtId="10" fontId="12" fillId="0" borderId="14" xfId="0" applyNumberFormat="1" applyFont="1" applyBorder="1" applyAlignment="1" applyProtection="1">
      <alignment horizontal="center" vertical="center" wrapText="1"/>
      <protection locked="0"/>
    </xf>
    <xf numFmtId="0" fontId="67" fillId="14" borderId="14" xfId="0" applyFont="1" applyFill="1" applyBorder="1" applyAlignment="1" applyProtection="1">
      <alignment horizontal="center" vertical="center" wrapText="1"/>
      <protection locked="0"/>
    </xf>
    <xf numFmtId="0" fontId="67" fillId="27" borderId="14" xfId="0" applyFont="1" applyFill="1" applyBorder="1" applyAlignment="1" applyProtection="1">
      <alignment horizontal="center" vertical="center" wrapText="1"/>
      <protection locked="0"/>
    </xf>
    <xf numFmtId="0" fontId="69" fillId="27" borderId="14" xfId="0" applyFont="1" applyFill="1" applyBorder="1" applyAlignment="1" applyProtection="1">
      <alignment horizontal="center" vertical="center" wrapText="1"/>
      <protection locked="0"/>
    </xf>
    <xf numFmtId="0" fontId="60" fillId="28" borderId="14" xfId="0" applyFont="1" applyFill="1" applyBorder="1" applyAlignment="1" applyProtection="1">
      <alignment horizontal="center" vertical="center" wrapText="1"/>
      <protection locked="0"/>
    </xf>
    <xf numFmtId="0" fontId="12" fillId="26" borderId="18" xfId="0" applyFont="1" applyFill="1" applyBorder="1" applyAlignment="1" applyProtection="1">
      <alignment horizontal="center" vertical="center" wrapText="1"/>
      <protection locked="0"/>
    </xf>
    <xf numFmtId="0" fontId="12" fillId="7" borderId="18" xfId="0" applyFont="1" applyFill="1" applyBorder="1" applyAlignment="1" applyProtection="1">
      <alignment horizontal="center" vertical="center" wrapText="1"/>
      <protection locked="0"/>
    </xf>
    <xf numFmtId="0" fontId="67" fillId="20" borderId="14" xfId="0" applyFont="1" applyFill="1" applyBorder="1" applyAlignment="1" applyProtection="1">
      <alignment horizontal="left" vertical="center" wrapText="1"/>
      <protection locked="0"/>
    </xf>
    <xf numFmtId="0" fontId="67" fillId="7" borderId="14" xfId="0" applyFont="1" applyFill="1" applyBorder="1" applyAlignment="1" applyProtection="1">
      <alignment horizontal="center" vertical="center" wrapText="1"/>
      <protection locked="0"/>
    </xf>
    <xf numFmtId="0" fontId="60" fillId="7" borderId="16" xfId="0" applyFont="1" applyFill="1" applyBorder="1" applyAlignment="1" applyProtection="1">
      <alignment horizontal="center" vertical="center" wrapText="1"/>
      <protection locked="0"/>
    </xf>
    <xf numFmtId="0" fontId="60" fillId="26" borderId="16" xfId="0" applyFont="1" applyFill="1" applyBorder="1" applyAlignment="1" applyProtection="1">
      <alignment horizontal="center" vertical="center" wrapText="1"/>
      <protection locked="0"/>
    </xf>
    <xf numFmtId="0" fontId="60" fillId="27" borderId="16" xfId="0" applyFont="1" applyFill="1" applyBorder="1" applyAlignment="1" applyProtection="1">
      <alignment horizontal="center" vertical="center" wrapText="1"/>
      <protection locked="0"/>
    </xf>
    <xf numFmtId="1" fontId="63" fillId="7" borderId="42" xfId="0" applyNumberFormat="1" applyFont="1" applyFill="1" applyBorder="1" applyAlignment="1">
      <alignment horizontal="center" vertical="center" wrapText="1"/>
    </xf>
    <xf numFmtId="1" fontId="64" fillId="26" borderId="42" xfId="0" applyNumberFormat="1" applyFont="1" applyFill="1" applyBorder="1" applyAlignment="1">
      <alignment horizontal="center" vertical="center" wrapText="1"/>
    </xf>
    <xf numFmtId="10" fontId="66" fillId="27" borderId="42" xfId="0" applyNumberFormat="1" applyFont="1" applyFill="1" applyBorder="1" applyAlignment="1">
      <alignment horizontal="center" vertical="center" wrapText="1"/>
    </xf>
    <xf numFmtId="0" fontId="20" fillId="2" borderId="0" xfId="0" applyFont="1" applyFill="1" applyAlignment="1" applyProtection="1">
      <alignment horizontal="center" vertical="center" wrapText="1"/>
      <protection locked="0"/>
    </xf>
    <xf numFmtId="0" fontId="19" fillId="2" borderId="0" xfId="0" applyFont="1" applyFill="1" applyAlignment="1" applyProtection="1">
      <alignment horizontal="left" vertical="center" wrapText="1"/>
      <protection locked="0"/>
    </xf>
    <xf numFmtId="0" fontId="20" fillId="0" borderId="0" xfId="0" applyFont="1" applyAlignment="1" applyProtection="1">
      <alignment horizontal="center" vertical="center" wrapText="1"/>
      <protection locked="0"/>
    </xf>
    <xf numFmtId="0" fontId="11" fillId="0" borderId="0" xfId="0" applyFont="1" applyAlignment="1" applyProtection="1">
      <alignment horizontal="left" vertical="top" wrapText="1"/>
      <protection locked="0"/>
    </xf>
    <xf numFmtId="0" fontId="13" fillId="25" borderId="41" xfId="0" applyFont="1" applyFill="1" applyBorder="1" applyAlignment="1" applyProtection="1">
      <alignment horizontal="left" vertical="top" wrapText="1"/>
      <protection locked="0"/>
    </xf>
    <xf numFmtId="0" fontId="20" fillId="14" borderId="0" xfId="0" applyFont="1" applyFill="1" applyAlignment="1" applyProtection="1">
      <alignment horizontal="left" vertical="top" wrapText="1"/>
      <protection locked="0"/>
    </xf>
    <xf numFmtId="0" fontId="20" fillId="14" borderId="0" xfId="0" applyFont="1" applyFill="1" applyAlignment="1" applyProtection="1">
      <alignment horizontal="center" vertical="center" wrapText="1"/>
      <protection locked="0"/>
    </xf>
    <xf numFmtId="0" fontId="31" fillId="30" borderId="77" xfId="0" applyFont="1" applyFill="1" applyBorder="1" applyAlignment="1" applyProtection="1">
      <alignment horizontal="left" vertical="center" wrapText="1"/>
      <protection locked="0"/>
    </xf>
    <xf numFmtId="0" fontId="31" fillId="0" borderId="77" xfId="0" applyFont="1" applyBorder="1" applyAlignment="1" applyProtection="1">
      <alignment horizontal="left" vertical="center" wrapText="1"/>
      <protection locked="0"/>
    </xf>
    <xf numFmtId="0" fontId="20" fillId="14" borderId="41" xfId="0" applyFont="1" applyFill="1" applyBorder="1" applyAlignment="1" applyProtection="1">
      <alignment horizontal="left" vertical="center" wrapText="1"/>
      <protection locked="0"/>
    </xf>
    <xf numFmtId="0" fontId="20" fillId="14" borderId="0" xfId="0" applyFont="1" applyFill="1" applyAlignment="1" applyProtection="1">
      <alignment horizontal="left" vertical="center" wrapText="1"/>
      <protection locked="0"/>
    </xf>
    <xf numFmtId="0" fontId="29" fillId="31" borderId="65" xfId="0" applyFont="1" applyFill="1" applyBorder="1" applyAlignment="1" applyProtection="1">
      <alignment horizontal="center" vertical="center" wrapText="1"/>
      <protection locked="0"/>
    </xf>
    <xf numFmtId="0" fontId="20" fillId="31" borderId="66" xfId="0" applyFont="1" applyFill="1" applyBorder="1" applyAlignment="1" applyProtection="1">
      <alignment horizontal="center" vertical="center" wrapText="1"/>
      <protection locked="0"/>
    </xf>
    <xf numFmtId="0" fontId="19" fillId="32" borderId="54" xfId="0" applyFont="1" applyFill="1" applyBorder="1" applyAlignment="1" applyProtection="1">
      <alignment horizontal="center" vertical="center" wrapText="1"/>
      <protection locked="0"/>
    </xf>
    <xf numFmtId="0" fontId="23" fillId="13" borderId="57" xfId="0" applyFont="1" applyFill="1" applyBorder="1" applyAlignment="1" applyProtection="1">
      <alignment horizontal="center" vertical="center" wrapText="1"/>
      <protection locked="0"/>
    </xf>
    <xf numFmtId="10" fontId="72" fillId="31" borderId="69" xfId="0" applyNumberFormat="1" applyFont="1" applyFill="1" applyBorder="1" applyAlignment="1">
      <alignment horizontal="center" vertical="center" wrapText="1"/>
    </xf>
    <xf numFmtId="0" fontId="26" fillId="2" borderId="75" xfId="0" applyFont="1" applyFill="1" applyBorder="1" applyAlignment="1" applyProtection="1">
      <alignment horizontal="left" vertical="center" wrapText="1"/>
      <protection locked="0"/>
    </xf>
    <xf numFmtId="166" fontId="26" fillId="2" borderId="75" xfId="0" applyNumberFormat="1" applyFont="1" applyFill="1" applyBorder="1" applyAlignment="1" applyProtection="1">
      <alignment horizontal="left" vertical="center" wrapText="1"/>
      <protection locked="0"/>
    </xf>
    <xf numFmtId="0" fontId="31" fillId="30" borderId="0" xfId="0" applyFont="1" applyFill="1" applyAlignment="1" applyProtection="1">
      <alignment horizontal="left" vertical="center" wrapText="1"/>
      <protection locked="0"/>
    </xf>
    <xf numFmtId="0" fontId="29" fillId="31" borderId="52" xfId="0" applyFont="1" applyFill="1" applyBorder="1" applyAlignment="1" applyProtection="1">
      <alignment horizontal="center" vertical="center" wrapText="1"/>
      <protection locked="0"/>
    </xf>
    <xf numFmtId="0" fontId="20" fillId="31" borderId="53" xfId="0" applyFont="1" applyFill="1" applyBorder="1" applyAlignment="1" applyProtection="1">
      <alignment horizontal="center" vertical="center" wrapText="1"/>
      <protection locked="0"/>
    </xf>
    <xf numFmtId="10" fontId="72" fillId="31" borderId="59" xfId="0" applyNumberFormat="1" applyFont="1" applyFill="1" applyBorder="1" applyAlignment="1">
      <alignment horizontal="center" vertical="top" wrapText="1"/>
    </xf>
    <xf numFmtId="0" fontId="31" fillId="30" borderId="73" xfId="0" applyFont="1" applyFill="1" applyBorder="1" applyAlignment="1" applyProtection="1">
      <alignment horizontal="center" vertical="center" wrapText="1"/>
      <protection locked="0"/>
    </xf>
    <xf numFmtId="0" fontId="75" fillId="4" borderId="74" xfId="0" applyFont="1" applyFill="1" applyBorder="1" applyAlignment="1" applyProtection="1">
      <alignment horizontal="center" vertical="center" wrapText="1"/>
      <protection locked="0"/>
    </xf>
    <xf numFmtId="0" fontId="13" fillId="29" borderId="51" xfId="0" applyFont="1" applyFill="1" applyBorder="1" applyAlignment="1" applyProtection="1">
      <alignment horizontal="left" vertical="top" wrapText="1"/>
      <protection locked="0"/>
    </xf>
    <xf numFmtId="10" fontId="72" fillId="31" borderId="59" xfId="0" applyNumberFormat="1" applyFont="1" applyFill="1" applyBorder="1" applyAlignment="1">
      <alignment horizontal="center" vertical="center" wrapText="1"/>
    </xf>
    <xf numFmtId="0" fontId="8" fillId="2" borderId="0" xfId="0" applyFont="1" applyFill="1" applyAlignment="1" applyProtection="1">
      <alignment horizontal="center" vertical="center" wrapText="1"/>
      <protection locked="0"/>
    </xf>
    <xf numFmtId="0" fontId="71" fillId="2" borderId="0" xfId="0" applyFont="1" applyFill="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31" fillId="0" borderId="0" xfId="0" applyFont="1" applyAlignment="1" applyProtection="1">
      <alignment horizontal="left" vertical="center" wrapText="1"/>
      <protection locked="0"/>
    </xf>
    <xf numFmtId="164" fontId="82" fillId="32" borderId="87" xfId="0" applyNumberFormat="1" applyFont="1" applyFill="1" applyBorder="1" applyAlignment="1">
      <alignment horizontal="center" vertical="center" wrapText="1"/>
    </xf>
    <xf numFmtId="164" fontId="83" fillId="12" borderId="74" xfId="0" applyNumberFormat="1" applyFont="1" applyFill="1" applyBorder="1" applyAlignment="1">
      <alignment horizontal="center" vertical="center" wrapText="1"/>
    </xf>
    <xf numFmtId="164" fontId="84" fillId="13" borderId="87" xfId="0" applyNumberFormat="1" applyFont="1" applyFill="1" applyBorder="1" applyAlignment="1">
      <alignment horizontal="center" vertical="center" wrapText="1"/>
    </xf>
    <xf numFmtId="0" fontId="20" fillId="14" borderId="41" xfId="0" applyFont="1" applyFill="1" applyBorder="1" applyAlignment="1" applyProtection="1">
      <alignment horizontal="left" vertical="top" wrapText="1"/>
      <protection locked="0"/>
    </xf>
    <xf numFmtId="164" fontId="0" fillId="0" borderId="41" xfId="0" applyNumberFormat="1" applyBorder="1" applyAlignment="1" applyProtection="1">
      <alignment horizontal="center"/>
      <protection locked="0"/>
    </xf>
    <xf numFmtId="0" fontId="19" fillId="2" borderId="0" xfId="0" applyFont="1" applyFill="1" applyAlignment="1" applyProtection="1">
      <alignment horizontal="left" vertical="top" wrapText="1"/>
      <protection locked="0"/>
    </xf>
    <xf numFmtId="0" fontId="11" fillId="2" borderId="85" xfId="0" applyFont="1" applyFill="1" applyBorder="1" applyAlignment="1" applyProtection="1">
      <alignment horizontal="left" vertical="top" wrapText="1"/>
      <protection locked="0"/>
    </xf>
    <xf numFmtId="0" fontId="13" fillId="29" borderId="41" xfId="0" applyFont="1" applyFill="1" applyBorder="1" applyAlignment="1" applyProtection="1">
      <alignment horizontal="left" vertical="top" wrapText="1"/>
      <protection locked="0"/>
    </xf>
    <xf numFmtId="0" fontId="32" fillId="32" borderId="51" xfId="0" applyFont="1" applyFill="1" applyBorder="1" applyAlignment="1" applyProtection="1">
      <alignment horizontal="center" vertical="center" wrapText="1"/>
      <protection locked="0"/>
    </xf>
    <xf numFmtId="0" fontId="32" fillId="12" borderId="86" xfId="0" applyFont="1" applyFill="1" applyBorder="1" applyAlignment="1" applyProtection="1">
      <alignment horizontal="center" vertical="center" wrapText="1"/>
      <protection locked="0"/>
    </xf>
    <xf numFmtId="0" fontId="32" fillId="13" borderId="51" xfId="0" applyFont="1" applyFill="1" applyBorder="1" applyAlignment="1" applyProtection="1">
      <alignment horizontal="center" vertical="center" wrapText="1"/>
      <protection locked="0"/>
    </xf>
    <xf numFmtId="0" fontId="0" fillId="0" borderId="75" xfId="0" applyBorder="1" applyProtection="1">
      <protection locked="0"/>
    </xf>
    <xf numFmtId="0" fontId="88" fillId="0" borderId="75" xfId="0" applyFont="1" applyBorder="1" applyProtection="1">
      <protection locked="0"/>
    </xf>
    <xf numFmtId="0" fontId="96" fillId="5" borderId="75" xfId="0" applyFont="1" applyFill="1" applyBorder="1" applyProtection="1">
      <protection locked="0"/>
    </xf>
    <xf numFmtId="0" fontId="0" fillId="38" borderId="75" xfId="0" applyFill="1" applyBorder="1" applyProtection="1">
      <protection locked="0"/>
    </xf>
    <xf numFmtId="0" fontId="99" fillId="13" borderId="0" xfId="0" applyFont="1" applyFill="1" applyAlignment="1" applyProtection="1">
      <alignment horizontal="left" vertical="top" wrapText="1"/>
      <protection locked="0"/>
    </xf>
    <xf numFmtId="0" fontId="99" fillId="0" borderId="0" xfId="0" applyFont="1" applyAlignment="1" applyProtection="1">
      <alignment horizontal="center" vertical="center" wrapText="1"/>
      <protection locked="0"/>
    </xf>
    <xf numFmtId="164" fontId="107" fillId="0" borderId="0" xfId="0" applyNumberFormat="1" applyFont="1" applyAlignment="1" applyProtection="1">
      <alignment horizontal="center" vertical="center" wrapText="1"/>
      <protection locked="0"/>
    </xf>
    <xf numFmtId="164" fontId="104" fillId="20" borderId="103" xfId="0" applyNumberFormat="1" applyFont="1" applyFill="1" applyBorder="1" applyAlignment="1">
      <alignment horizontal="center" vertical="center" wrapText="1"/>
    </xf>
    <xf numFmtId="164" fontId="105" fillId="14" borderId="103" xfId="0" applyNumberFormat="1" applyFont="1" applyFill="1" applyBorder="1" applyAlignment="1" applyProtection="1">
      <alignment horizontal="center" vertical="center" wrapText="1"/>
      <protection locked="0"/>
    </xf>
    <xf numFmtId="164" fontId="103" fillId="26" borderId="103" xfId="0" applyNumberFormat="1" applyFont="1" applyFill="1" applyBorder="1" applyAlignment="1">
      <alignment horizontal="center" vertical="center" wrapText="1"/>
    </xf>
    <xf numFmtId="0" fontId="55" fillId="40" borderId="45" xfId="0" applyFont="1" applyFill="1" applyBorder="1" applyAlignment="1" applyProtection="1">
      <alignment horizontal="center" vertical="center" wrapText="1"/>
      <protection locked="0"/>
    </xf>
    <xf numFmtId="0" fontId="106" fillId="13" borderId="0" xfId="0" applyFont="1" applyFill="1" applyAlignment="1" applyProtection="1">
      <alignment horizontal="left" vertical="center" wrapText="1"/>
      <protection locked="0"/>
    </xf>
    <xf numFmtId="0" fontId="100" fillId="0" borderId="0" xfId="0" applyFont="1" applyAlignment="1" applyProtection="1">
      <alignment horizontal="center" vertical="center" wrapText="1"/>
      <protection locked="0"/>
    </xf>
    <xf numFmtId="1" fontId="101" fillId="20" borderId="102" xfId="0" applyNumberFormat="1" applyFont="1" applyFill="1" applyBorder="1" applyAlignment="1">
      <alignment horizontal="center" vertical="center" wrapText="1"/>
    </xf>
    <xf numFmtId="1" fontId="102" fillId="14" borderId="0" xfId="0" applyNumberFormat="1" applyFont="1" applyFill="1" applyAlignment="1">
      <alignment horizontal="center" vertical="center" wrapText="1"/>
    </xf>
    <xf numFmtId="0" fontId="103" fillId="26" borderId="102" xfId="0" applyFont="1" applyFill="1" applyBorder="1" applyAlignment="1">
      <alignment horizontal="center" vertical="center" wrapText="1"/>
    </xf>
    <xf numFmtId="0" fontId="60" fillId="40" borderId="82" xfId="0" applyFont="1" applyFill="1" applyBorder="1" applyAlignment="1" applyProtection="1">
      <alignment horizontal="center" vertical="center" wrapText="1"/>
      <protection locked="0"/>
    </xf>
    <xf numFmtId="0" fontId="60" fillId="14" borderId="82" xfId="0" applyFont="1" applyFill="1" applyBorder="1" applyAlignment="1" applyProtection="1">
      <alignment horizontal="center" vertical="center" wrapText="1"/>
      <protection locked="0"/>
    </xf>
    <xf numFmtId="0" fontId="60" fillId="26" borderId="82" xfId="0" applyFont="1" applyFill="1" applyBorder="1" applyAlignment="1" applyProtection="1">
      <alignment horizontal="center" vertical="center" wrapText="1"/>
      <protection locked="0"/>
    </xf>
    <xf numFmtId="0" fontId="97" fillId="2" borderId="0" xfId="0" applyFont="1" applyFill="1" applyAlignment="1" applyProtection="1">
      <alignment horizontal="left" vertical="center" wrapText="1"/>
      <protection locked="0"/>
    </xf>
    <xf numFmtId="0" fontId="98" fillId="39" borderId="75" xfId="0" applyFont="1" applyFill="1" applyBorder="1" applyAlignment="1" applyProtection="1">
      <alignment horizontal="left" vertical="center" wrapText="1"/>
      <protection locked="0"/>
    </xf>
    <xf numFmtId="0" fontId="100" fillId="20" borderId="82" xfId="0" applyFont="1" applyFill="1" applyBorder="1" applyAlignment="1" applyProtection="1">
      <alignment horizontal="center" vertical="center" wrapText="1"/>
      <protection locked="0"/>
    </xf>
    <xf numFmtId="0" fontId="100" fillId="14" borderId="0" xfId="0" applyFont="1" applyFill="1" applyAlignment="1" applyProtection="1">
      <alignment horizontal="center" vertical="center" wrapText="1"/>
      <protection locked="0"/>
    </xf>
    <xf numFmtId="0" fontId="100" fillId="26" borderId="82" xfId="0" applyFont="1" applyFill="1" applyBorder="1" applyAlignment="1" applyProtection="1">
      <alignment horizontal="center" vertical="center" wrapText="1"/>
      <protection locked="0"/>
    </xf>
    <xf numFmtId="0" fontId="112" fillId="20" borderId="0" xfId="0" applyFont="1" applyFill="1" applyAlignment="1" applyProtection="1">
      <alignment horizontal="left" vertical="center" wrapText="1"/>
      <protection locked="0"/>
    </xf>
    <xf numFmtId="0" fontId="12" fillId="13" borderId="105" xfId="0" applyFont="1" applyFill="1" applyBorder="1" applyAlignment="1" applyProtection="1">
      <alignment horizontal="left" vertical="center" wrapText="1"/>
      <protection locked="0"/>
    </xf>
    <xf numFmtId="0" fontId="12" fillId="13" borderId="24" xfId="0" applyFont="1" applyFill="1" applyBorder="1" applyAlignment="1" applyProtection="1">
      <alignment horizontal="left" vertical="top" wrapText="1"/>
      <protection locked="0"/>
    </xf>
    <xf numFmtId="0" fontId="12" fillId="13" borderId="24" xfId="0" applyFont="1" applyFill="1" applyBorder="1" applyAlignment="1" applyProtection="1">
      <alignment horizontal="left" vertical="center" wrapText="1"/>
      <protection locked="0"/>
    </xf>
    <xf numFmtId="164" fontId="12" fillId="8" borderId="100" xfId="0" applyNumberFormat="1" applyFont="1" applyFill="1" applyBorder="1" applyAlignment="1" applyProtection="1">
      <alignment horizontal="center" vertical="center" wrapText="1"/>
      <protection locked="0"/>
    </xf>
    <xf numFmtId="0" fontId="12" fillId="27" borderId="81" xfId="0" applyFont="1" applyFill="1" applyBorder="1" applyAlignment="1" applyProtection="1">
      <alignment horizontal="center" vertical="center" wrapText="1"/>
      <protection locked="0"/>
    </xf>
    <xf numFmtId="0" fontId="12" fillId="13" borderId="81" xfId="0" applyFont="1" applyFill="1" applyBorder="1" applyAlignment="1" applyProtection="1">
      <alignment horizontal="center" vertical="center" wrapText="1"/>
      <protection locked="0"/>
    </xf>
    <xf numFmtId="0" fontId="12" fillId="7" borderId="75" xfId="0" applyFont="1" applyFill="1" applyBorder="1" applyAlignment="1" applyProtection="1">
      <alignment horizontal="center" vertical="center" wrapText="1"/>
      <protection locked="0"/>
    </xf>
    <xf numFmtId="164" fontId="100" fillId="33" borderId="75" xfId="0" applyNumberFormat="1" applyFont="1" applyFill="1" applyBorder="1" applyAlignment="1" applyProtection="1">
      <alignment horizontal="center" vertical="center" wrapText="1"/>
      <protection locked="0"/>
    </xf>
    <xf numFmtId="0" fontId="12" fillId="27" borderId="82" xfId="0" applyFont="1" applyFill="1" applyBorder="1" applyAlignment="1" applyProtection="1">
      <alignment horizontal="center" vertical="center" wrapText="1"/>
      <protection locked="0"/>
    </xf>
    <xf numFmtId="164" fontId="12" fillId="27" borderId="75" xfId="0" applyNumberFormat="1" applyFont="1" applyFill="1" applyBorder="1" applyAlignment="1">
      <alignment horizontal="center" vertical="center" wrapText="1"/>
    </xf>
    <xf numFmtId="1" fontId="100" fillId="33" borderId="75" xfId="0" applyNumberFormat="1" applyFont="1" applyFill="1" applyBorder="1" applyAlignment="1" applyProtection="1">
      <alignment horizontal="center" vertical="center" wrapText="1"/>
      <protection locked="0"/>
    </xf>
    <xf numFmtId="0" fontId="12" fillId="27" borderId="75" xfId="0" applyFont="1" applyFill="1" applyBorder="1" applyAlignment="1" applyProtection="1">
      <alignment horizontal="center" vertical="center" wrapText="1"/>
      <protection locked="0"/>
    </xf>
    <xf numFmtId="0" fontId="0" fillId="7" borderId="0" xfId="0" applyFill="1" applyProtection="1">
      <protection locked="0"/>
    </xf>
    <xf numFmtId="0" fontId="60" fillId="13" borderId="81" xfId="0" applyFont="1" applyFill="1" applyBorder="1" applyAlignment="1" applyProtection="1">
      <alignment horizontal="center" vertical="center" wrapText="1"/>
      <protection locked="0"/>
    </xf>
    <xf numFmtId="0" fontId="60" fillId="13" borderId="100" xfId="0" applyFont="1" applyFill="1" applyBorder="1" applyAlignment="1" applyProtection="1">
      <alignment horizontal="center" vertical="center" wrapText="1"/>
      <protection locked="0"/>
    </xf>
    <xf numFmtId="0" fontId="12" fillId="7" borderId="81" xfId="0" applyFont="1" applyFill="1" applyBorder="1" applyAlignment="1" applyProtection="1">
      <alignment horizontal="center" vertical="center" wrapText="1"/>
      <protection locked="0"/>
    </xf>
    <xf numFmtId="164" fontId="100" fillId="33" borderId="100" xfId="0" applyNumberFormat="1" applyFont="1" applyFill="1" applyBorder="1" applyAlignment="1" applyProtection="1">
      <alignment horizontal="center" vertical="center" wrapText="1"/>
      <protection locked="0"/>
    </xf>
    <xf numFmtId="0" fontId="12" fillId="27" borderId="103" xfId="0" applyFont="1" applyFill="1" applyBorder="1" applyAlignment="1" applyProtection="1">
      <alignment horizontal="center" vertical="center" wrapText="1"/>
      <protection locked="0"/>
    </xf>
    <xf numFmtId="0" fontId="12" fillId="27" borderId="0" xfId="0" applyFont="1" applyFill="1" applyAlignment="1" applyProtection="1">
      <alignment horizontal="center" vertical="center" wrapText="1"/>
      <protection locked="0"/>
    </xf>
    <xf numFmtId="1" fontId="109" fillId="27" borderId="0" xfId="0" applyNumberFormat="1" applyFont="1" applyFill="1" applyAlignment="1">
      <alignment horizontal="center" vertical="center" wrapText="1"/>
    </xf>
    <xf numFmtId="0" fontId="55" fillId="7" borderId="75" xfId="0" applyFont="1" applyFill="1" applyBorder="1" applyAlignment="1" applyProtection="1">
      <alignment horizontal="center" vertical="center" wrapText="1"/>
      <protection locked="0"/>
    </xf>
    <xf numFmtId="0" fontId="111" fillId="27" borderId="82" xfId="0" applyFont="1" applyFill="1" applyBorder="1" applyAlignment="1" applyProtection="1">
      <alignment horizontal="center" vertical="center" wrapText="1"/>
      <protection locked="0"/>
    </xf>
    <xf numFmtId="0" fontId="106" fillId="13" borderId="75" xfId="0" applyFont="1" applyFill="1" applyBorder="1" applyAlignment="1" applyProtection="1">
      <alignment horizontal="center" vertical="center" wrapText="1"/>
      <protection locked="0"/>
    </xf>
    <xf numFmtId="0" fontId="9" fillId="2" borderId="0" xfId="0" applyFont="1" applyFill="1" applyAlignment="1" applyProtection="1">
      <alignment horizontal="left" vertical="center" wrapText="1"/>
      <protection locked="0"/>
    </xf>
    <xf numFmtId="0" fontId="11" fillId="2" borderId="0" xfId="0" applyFont="1" applyFill="1" applyAlignment="1" applyProtection="1">
      <alignment horizontal="left" vertical="center" wrapText="1"/>
      <protection locked="0"/>
    </xf>
    <xf numFmtId="0" fontId="51" fillId="29" borderId="0" xfId="0" applyFont="1" applyFill="1" applyAlignment="1" applyProtection="1">
      <alignment horizontal="left" vertical="center" wrapText="1"/>
      <protection locked="0"/>
    </xf>
    <xf numFmtId="0" fontId="12" fillId="29" borderId="0" xfId="0" applyFont="1" applyFill="1" applyAlignment="1" applyProtection="1">
      <alignment horizontal="left" vertical="top" wrapText="1"/>
      <protection locked="0"/>
    </xf>
    <xf numFmtId="0" fontId="60" fillId="27" borderId="4" xfId="0" applyFont="1" applyFill="1" applyBorder="1" applyAlignment="1" applyProtection="1">
      <alignment horizontal="center" vertical="center" wrapText="1"/>
      <protection locked="0"/>
    </xf>
    <xf numFmtId="0" fontId="114" fillId="27" borderId="108" xfId="0" applyFont="1" applyFill="1" applyBorder="1" applyAlignment="1" applyProtection="1">
      <alignment horizontal="center" vertical="center"/>
      <protection locked="0"/>
    </xf>
    <xf numFmtId="0" fontId="113" fillId="20" borderId="108" xfId="0" applyFont="1" applyFill="1" applyBorder="1" applyAlignment="1" applyProtection="1">
      <alignment horizontal="center"/>
      <protection locked="0"/>
    </xf>
    <xf numFmtId="0" fontId="116" fillId="20" borderId="108" xfId="0" applyFont="1" applyFill="1" applyBorder="1" applyAlignment="1" applyProtection="1">
      <alignment horizontal="center"/>
      <protection locked="0"/>
    </xf>
    <xf numFmtId="0" fontId="113" fillId="20" borderId="101" xfId="0" applyFont="1" applyFill="1" applyBorder="1" applyAlignment="1" applyProtection="1">
      <alignment horizontal="center" vertical="center"/>
      <protection locked="0"/>
    </xf>
    <xf numFmtId="0" fontId="113" fillId="20" borderId="108" xfId="0" applyFont="1" applyFill="1" applyBorder="1" applyAlignment="1" applyProtection="1">
      <alignment horizontal="center" vertical="center"/>
      <protection locked="0"/>
    </xf>
    <xf numFmtId="0" fontId="97" fillId="2" borderId="0" xfId="0" applyFont="1" applyFill="1" applyAlignment="1" applyProtection="1">
      <alignment horizontal="left" vertical="top" wrapText="1"/>
      <protection locked="0"/>
    </xf>
    <xf numFmtId="0" fontId="13" fillId="42" borderId="41" xfId="0" applyFont="1" applyFill="1" applyBorder="1" applyAlignment="1" applyProtection="1">
      <alignment horizontal="left" vertical="top" wrapText="1"/>
      <protection locked="0"/>
    </xf>
    <xf numFmtId="0" fontId="113" fillId="20" borderId="101" xfId="0" applyFont="1" applyFill="1" applyBorder="1" applyAlignment="1" applyProtection="1">
      <alignment horizontal="center"/>
      <protection locked="0"/>
    </xf>
    <xf numFmtId="0" fontId="114" fillId="27" borderId="101" xfId="0" applyFont="1" applyFill="1" applyBorder="1" applyAlignment="1" applyProtection="1">
      <alignment horizontal="center"/>
      <protection locked="0"/>
    </xf>
    <xf numFmtId="0" fontId="117" fillId="13" borderId="0" xfId="0" applyFont="1" applyFill="1" applyAlignment="1" applyProtection="1">
      <alignment horizontal="left" vertical="center" wrapText="1"/>
      <protection locked="0"/>
    </xf>
    <xf numFmtId="0" fontId="111" fillId="49" borderId="115" xfId="0" applyFont="1" applyFill="1" applyBorder="1" applyAlignment="1" applyProtection="1">
      <alignment horizontal="left" vertical="center" wrapText="1"/>
      <protection locked="0"/>
    </xf>
    <xf numFmtId="0" fontId="111" fillId="49" borderId="116" xfId="0" applyFont="1" applyFill="1" applyBorder="1" applyAlignment="1" applyProtection="1">
      <alignment horizontal="left" vertical="center" wrapText="1"/>
      <protection locked="0"/>
    </xf>
    <xf numFmtId="0" fontId="55" fillId="20" borderId="0" xfId="0" applyFont="1" applyFill="1" applyAlignment="1" applyProtection="1">
      <alignment horizontal="left" vertical="center" wrapText="1"/>
      <protection locked="0"/>
    </xf>
    <xf numFmtId="0" fontId="9" fillId="2" borderId="0" xfId="0" applyFont="1" applyFill="1" applyAlignment="1" applyProtection="1">
      <alignment horizontal="left" vertical="top" wrapText="1"/>
      <protection locked="0"/>
    </xf>
    <xf numFmtId="0" fontId="9" fillId="2" borderId="0" xfId="0" applyFont="1" applyFill="1" applyAlignment="1">
      <alignment horizontal="left" vertical="top" wrapText="1"/>
    </xf>
    <xf numFmtId="0" fontId="13" fillId="2" borderId="0" xfId="0" applyFont="1" applyFill="1" applyAlignment="1">
      <alignment horizontal="left" vertical="top" wrapText="1"/>
    </xf>
    <xf numFmtId="0" fontId="13" fillId="5" borderId="41" xfId="0" applyFont="1" applyFill="1" applyBorder="1" applyAlignment="1">
      <alignment horizontal="left" vertical="top" wrapText="1"/>
    </xf>
    <xf numFmtId="0" fontId="16" fillId="0" borderId="6" xfId="0" applyFont="1" applyBorder="1"/>
    <xf numFmtId="0" fontId="14" fillId="3" borderId="0" xfId="0" applyFont="1" applyFill="1"/>
    <xf numFmtId="0" fontId="15" fillId="9" borderId="19" xfId="0" applyFont="1" applyFill="1" applyBorder="1" applyAlignment="1" applyProtection="1">
      <alignment horizontal="center" vertical="center"/>
      <protection locked="0"/>
    </xf>
    <xf numFmtId="0" fontId="25" fillId="0" borderId="0" xfId="0" applyFont="1" applyProtection="1">
      <protection locked="0"/>
    </xf>
    <xf numFmtId="0" fontId="15" fillId="7" borderId="1" xfId="0" applyFont="1" applyFill="1" applyBorder="1" applyAlignment="1" applyProtection="1">
      <alignment horizontal="left" vertical="center" wrapText="1"/>
      <protection locked="0"/>
    </xf>
    <xf numFmtId="0" fontId="15" fillId="7" borderId="0" xfId="0" applyFont="1" applyFill="1" applyAlignment="1" applyProtection="1">
      <alignment horizontal="left" vertical="center" wrapText="1"/>
      <protection locked="0"/>
    </xf>
    <xf numFmtId="0" fontId="11" fillId="2" borderId="4" xfId="0" applyFont="1" applyFill="1" applyBorder="1" applyAlignment="1" applyProtection="1">
      <alignment horizontal="left" vertical="top" wrapText="1"/>
      <protection locked="0"/>
    </xf>
    <xf numFmtId="0" fontId="13" fillId="5" borderId="14" xfId="0" applyFont="1" applyFill="1" applyBorder="1" applyAlignment="1" applyProtection="1">
      <alignment horizontal="left" vertical="top" wrapText="1"/>
      <protection locked="0"/>
    </xf>
    <xf numFmtId="0" fontId="15" fillId="6" borderId="14" xfId="0" applyFont="1" applyFill="1" applyBorder="1" applyAlignment="1" applyProtection="1">
      <alignment vertical="center"/>
      <protection locked="0"/>
    </xf>
    <xf numFmtId="0" fontId="23" fillId="60" borderId="18" xfId="0" applyFont="1" applyFill="1" applyBorder="1" applyAlignment="1" applyProtection="1">
      <alignment horizontal="center" vertical="top" wrapText="1"/>
      <protection locked="0"/>
    </xf>
  </cellXfs>
  <cellStyles count="1">
    <cellStyle name="Normal" xfId="0" builtinId="0"/>
  </cellStyles>
  <dxfs count="2">
    <dxf>
      <font>
        <color rgb="FF3F7A46"/>
      </font>
      <fill>
        <patternFill>
          <bgColor rgb="FFF3F8F0"/>
        </patternFill>
      </fill>
    </dxf>
    <dxf>
      <font>
        <color rgb="FFB91C1C"/>
      </font>
      <fill>
        <patternFill>
          <bgColor rgb="FFFDE2E5"/>
        </patternFill>
      </fill>
    </dxf>
  </dxfs>
  <tableStyles count="0" defaultTableStyle="TableStyleMedium2" defaultPivotStyle="PivotStyleLight16"/>
  <colors>
    <indexedColors>
      <rgbColor rgb="FF000000"/>
      <rgbColor rgb="FFFFFFFF"/>
      <rgbColor rgb="FFFF0000"/>
      <rgbColor rgb="FFFCF9A5"/>
      <rgbColor rgb="FFFFF8E8"/>
      <rgbColor rgb="FFFFFF63"/>
      <rgbColor rgb="FFFFF2F5"/>
      <rgbColor rgb="FFE5EDD4"/>
      <rgbColor rgb="FFFDFBCF"/>
      <rgbColor rgb="FFFFF7CC"/>
      <rgbColor rgb="FFFFFDF8"/>
      <rgbColor rgb="FFE8DDD7"/>
      <rgbColor rgb="FFFFF4F7"/>
      <rgbColor rgb="FFEFE7E4"/>
      <rgbColor rgb="FFBFBFBF"/>
      <rgbColor rgb="FFDDDDDD"/>
      <rgbColor rgb="FFFFAFCF"/>
      <rgbColor rgb="FFFAD9E1"/>
      <rgbColor rgb="FFFFFFCD"/>
      <rgbColor rgb="FFC2FEFE"/>
      <rgbColor rgb="FFF5FAF2"/>
      <rgbColor rgb="FFF66791"/>
      <rgbColor rgb="FFF3F7EB"/>
      <rgbColor rgb="FFC6D9F1"/>
      <rgbColor rgb="FFFFFFF3"/>
      <rgbColor rgb="FFFFF3F9"/>
      <rgbColor rgb="FFFFFF75"/>
      <rgbColor rgb="FFE6F0D8"/>
      <rgbColor rgb="FFFFF6EE"/>
      <rgbColor rgb="FFFDFEC2"/>
      <rgbColor rgb="FFFEDAFB"/>
      <rgbColor rgb="FFFFFCFB"/>
      <rgbColor rgb="FFE6E0EC"/>
      <rgbColor rgb="FFE7FFFF"/>
      <rgbColor rgb="FFD0FFC5"/>
      <rgbColor rgb="FFFFFF9C"/>
      <rgbColor rgb="FFD9D9D9"/>
      <rgbColor rgb="FFFF97B1"/>
      <rgbColor rgb="FFFDACF6"/>
      <rgbColor rgb="FFFFC0C3"/>
      <rgbColor rgb="FFF6D7DF"/>
      <rgbColor rgb="FFE8DAD5"/>
      <rgbColor rgb="FF98C756"/>
      <rgbColor rgb="FFCADBA8"/>
      <rgbColor rgb="FFEDAC15"/>
      <rgbColor rgb="FFF44F69"/>
      <rgbColor rgb="FF635D40"/>
      <rgbColor rgb="FF88A673"/>
      <rgbColor rgb="FFF4FAF1"/>
      <rgbColor rgb="FF329169"/>
      <rgbColor rgb="FFEBFFFF"/>
      <rgbColor rgb="FF1F1F1E"/>
      <rgbColor rgb="FFFDEADA"/>
      <rgbColor rgb="FFFCE0C7"/>
      <rgbColor rgb="FFF3F8F0"/>
      <rgbColor rgb="FF203C42"/>
      <rgbColor rgb="00003366"/>
      <rgbColor rgb="00339966"/>
      <rgbColor rgb="00003300"/>
      <rgbColor rgb="00333300"/>
      <rgbColor rgb="00993300"/>
      <rgbColor rgb="00993366"/>
      <rgbColor rgb="00333399"/>
      <rgbColor rgb="00333333"/>
    </indexedColors>
    <mruColors>
      <color rgb="FFFFF5EF"/>
      <color rgb="FFFF79BC"/>
      <color rgb="FFFFFF69"/>
      <color rgb="FFFFE4D1"/>
      <color rgb="FFEFFFF6"/>
      <color rgb="FFFCF8AA"/>
      <color rgb="FFFE8A9B"/>
      <color rgb="FFFFFFD9"/>
      <color rgb="FFE4B5E5"/>
      <color rgb="FFD9FF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400" b="1" strike="noStrike" spc="-1">
                <a:solidFill>
                  <a:srgbClr val="595959"/>
                </a:solidFill>
                <a:latin typeface="Calibri"/>
                <a:ea typeface="Calibri"/>
              </a:defRPr>
            </a:pPr>
            <a:r>
              <a:rPr lang="en-US" sz="1400" b="1" strike="noStrike" spc="-1">
                <a:solidFill>
                  <a:srgbClr val="595959"/>
                </a:solidFill>
                <a:latin typeface="Calibri"/>
                <a:ea typeface="Calibri"/>
              </a:rPr>
              <a:t>Monthly Conversion Rate</a:t>
            </a:r>
          </a:p>
        </c:rich>
      </c:tx>
      <c:overlay val="0"/>
      <c:spPr>
        <a:noFill/>
        <a:ln w="0">
          <a:noFill/>
        </a:ln>
      </c:spPr>
    </c:title>
    <c:autoTitleDeleted val="0"/>
    <c:plotArea>
      <c:layout/>
      <c:barChart>
        <c:barDir val="col"/>
        <c:grouping val="clustered"/>
        <c:varyColors val="0"/>
        <c:ser>
          <c:idx val="0"/>
          <c:order val="0"/>
          <c:tx>
            <c:strRef>
              <c:f>'Lead to Enrollment'!$A$5</c:f>
              <c:strCache>
                <c:ptCount val="1"/>
                <c:pt idx="0">
                  <c:v>Monthly Total Leads</c:v>
                </c:pt>
              </c:strCache>
            </c:strRef>
          </c:tx>
          <c:spPr>
            <a:solidFill>
              <a:srgbClr val="FEDAFB"/>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'Lead to Enrollment'!$A$6</c:f>
              <c:numCache>
                <c:formatCode>0</c:formatCode>
                <c:ptCount val="1"/>
                <c:pt idx="0">
                  <c:v>39</c:v>
                </c:pt>
              </c:numCache>
            </c:numRef>
          </c:val>
          <c:extLst>
            <c:ext xmlns:c16="http://schemas.microsoft.com/office/drawing/2014/chart" uri="{C3380CC4-5D6E-409C-BE32-E72D297353CC}">
              <c16:uniqueId val="{00000000-7174-40AE-8ECC-0B9A25344683}"/>
            </c:ext>
          </c:extLst>
        </c:ser>
        <c:ser>
          <c:idx val="1"/>
          <c:order val="1"/>
          <c:tx>
            <c:strRef>
              <c:f>'Lead to Enrollment'!$E$5</c:f>
              <c:strCache>
                <c:ptCount val="1"/>
                <c:pt idx="0">
                  <c:v>Booked Tours</c:v>
                </c:pt>
              </c:strCache>
            </c:strRef>
          </c:tx>
          <c:spPr>
            <a:solidFill>
              <a:srgbClr val="FDEADA"/>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'Lead to Enrollment'!$E$6</c:f>
              <c:numCache>
                <c:formatCode>0</c:formatCode>
                <c:ptCount val="1"/>
                <c:pt idx="0">
                  <c:v>3</c:v>
                </c:pt>
              </c:numCache>
            </c:numRef>
          </c:val>
          <c:extLst>
            <c:ext xmlns:c16="http://schemas.microsoft.com/office/drawing/2014/chart" uri="{C3380CC4-5D6E-409C-BE32-E72D297353CC}">
              <c16:uniqueId val="{00000001-7174-40AE-8ECC-0B9A25344683}"/>
            </c:ext>
          </c:extLst>
        </c:ser>
        <c:ser>
          <c:idx val="2"/>
          <c:order val="2"/>
          <c:tx>
            <c:strRef>
              <c:f>'Lead to Enrollment'!$I$5</c:f>
              <c:strCache>
                <c:ptCount val="1"/>
                <c:pt idx="0">
                  <c:v>Enrollments</c:v>
                </c:pt>
              </c:strCache>
            </c:strRef>
          </c:tx>
          <c:spPr>
            <a:solidFill>
              <a:srgbClr val="7F9D40"/>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'Lead to Enrollment'!$I$6</c:f>
              <c:numCache>
                <c:formatCode>0</c:formatCode>
                <c:ptCount val="1"/>
                <c:pt idx="0">
                  <c:v>1</c:v>
                </c:pt>
              </c:numCache>
            </c:numRef>
          </c:val>
          <c:extLst>
            <c:ext xmlns:c16="http://schemas.microsoft.com/office/drawing/2014/chart" uri="{C3380CC4-5D6E-409C-BE32-E72D297353CC}">
              <c16:uniqueId val="{00000002-7174-40AE-8ECC-0B9A25344683}"/>
            </c:ext>
          </c:extLst>
        </c:ser>
        <c:ser>
          <c:idx val="3"/>
          <c:order val="3"/>
          <c:tx>
            <c:strRef>
              <c:f>'Lead to Enrollment'!$M$5</c:f>
              <c:strCache>
                <c:ptCount val="1"/>
                <c:pt idx="0">
                  <c:v>Overall Conversion</c:v>
                </c:pt>
              </c:strCache>
            </c:strRef>
          </c:tx>
          <c:spPr>
            <a:solidFill>
              <a:srgbClr val="9983B5"/>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'Lead to Enrollment'!$M$6</c:f>
              <c:numCache>
                <c:formatCode>0.00%</c:formatCode>
                <c:ptCount val="1"/>
                <c:pt idx="0">
                  <c:v>2.564102564102564E-2</c:v>
                </c:pt>
              </c:numCache>
            </c:numRef>
          </c:val>
          <c:extLst>
            <c:ext xmlns:c16="http://schemas.microsoft.com/office/drawing/2014/chart" uri="{C3380CC4-5D6E-409C-BE32-E72D297353CC}">
              <c16:uniqueId val="{00000003-7174-40AE-8ECC-0B9A25344683}"/>
            </c:ext>
          </c:extLst>
        </c:ser>
        <c:dLbls>
          <c:showLegendKey val="0"/>
          <c:showVal val="0"/>
          <c:showCatName val="0"/>
          <c:showSerName val="0"/>
          <c:showPercent val="0"/>
          <c:showBubbleSize val="0"/>
        </c:dLbls>
        <c:gapWidth val="219"/>
        <c:overlap val="-27"/>
        <c:axId val="35358290"/>
        <c:axId val="75520587"/>
      </c:barChart>
      <c:catAx>
        <c:axId val="35358290"/>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Calibri"/>
                <a:ea typeface="Calibri"/>
              </a:defRPr>
            </a:pPr>
            <a:endParaRPr lang="en-US"/>
          </a:p>
        </c:txPr>
        <c:crossAx val="75520587"/>
        <c:crosses val="autoZero"/>
        <c:auto val="1"/>
        <c:lblAlgn val="ctr"/>
        <c:lblOffset val="100"/>
        <c:noMultiLvlLbl val="0"/>
      </c:catAx>
      <c:valAx>
        <c:axId val="75520587"/>
        <c:scaling>
          <c:orientation val="minMax"/>
          <c:max val="100"/>
        </c:scaling>
        <c:delete val="0"/>
        <c:axPos val="l"/>
        <c:majorGridlines>
          <c:spPr>
            <a:ln w="9360">
              <a:solidFill>
                <a:srgbClr val="D9D9D9"/>
              </a:solidFill>
              <a:round/>
            </a:ln>
          </c:spPr>
        </c:majorGridlines>
        <c:numFmt formatCode="0" sourceLinked="0"/>
        <c:majorTickMark val="none"/>
        <c:minorTickMark val="none"/>
        <c:tickLblPos val="nextTo"/>
        <c:spPr>
          <a:ln w="9360">
            <a:noFill/>
          </a:ln>
        </c:spPr>
        <c:txPr>
          <a:bodyPr/>
          <a:lstStyle/>
          <a:p>
            <a:pPr>
              <a:defRPr sz="900" b="0" strike="noStrike" spc="-1">
                <a:solidFill>
                  <a:srgbClr val="595959"/>
                </a:solidFill>
                <a:latin typeface="Calibri"/>
                <a:ea typeface="Calibri"/>
              </a:defRPr>
            </a:pPr>
            <a:endParaRPr lang="en-US"/>
          </a:p>
        </c:txPr>
        <c:crossAx val="35358290"/>
        <c:crosses val="autoZero"/>
        <c:crossBetween val="between"/>
      </c:valAx>
      <c:spPr>
        <a:noFill/>
        <a:ln w="0">
          <a:noFill/>
        </a:ln>
      </c:spPr>
    </c:plotArea>
    <c:legend>
      <c:legendPos val="b"/>
      <c:overlay val="0"/>
      <c:spPr>
        <a:noFill/>
        <a:ln w="0">
          <a:noFill/>
        </a:ln>
      </c:spPr>
      <c:txPr>
        <a:bodyPr/>
        <a:lstStyle/>
        <a:p>
          <a:pPr>
            <a:defRPr sz="900" b="0" strike="noStrike" spc="-1">
              <a:solidFill>
                <a:srgbClr val="595959"/>
              </a:solidFill>
              <a:latin typeface="Calibri"/>
              <a:ea typeface="Calibri"/>
            </a:defRPr>
          </a:pPr>
          <a:endParaRPr lang="en-US"/>
        </a:p>
      </c:txPr>
    </c:legend>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600" b="1" strike="noStrike" spc="-1">
                <a:solidFill>
                  <a:srgbClr val="595959"/>
                </a:solidFill>
                <a:latin typeface="Calibri"/>
                <a:ea typeface="Calibri"/>
              </a:defRPr>
            </a:pPr>
            <a:r>
              <a:rPr lang="en-US" sz="1600" b="1" strike="noStrike" spc="-1">
                <a:solidFill>
                  <a:srgbClr val="595959"/>
                </a:solidFill>
                <a:latin typeface="Calibri"/>
                <a:ea typeface="Calibri"/>
              </a:rPr>
              <a:t>Price Comparison</a:t>
            </a:r>
          </a:p>
        </c:rich>
      </c:tx>
      <c:overlay val="0"/>
      <c:spPr>
        <a:noFill/>
        <a:ln w="0">
          <a:noFill/>
        </a:ln>
      </c:spPr>
    </c:title>
    <c:autoTitleDeleted val="0"/>
    <c:plotArea>
      <c:layout/>
      <c:barChart>
        <c:barDir val="col"/>
        <c:grouping val="clustered"/>
        <c:varyColors val="0"/>
        <c:ser>
          <c:idx val="0"/>
          <c:order val="0"/>
          <c:tx>
            <c:strRef>
              <c:f>'Tuition Pricing Comparison'!$B$8:$B$9</c:f>
              <c:strCache>
                <c:ptCount val="2"/>
                <c:pt idx="0">
                  <c:v>Local Tuition Comparison</c:v>
                </c:pt>
                <c:pt idx="1">
                  <c:v>Your Price</c:v>
                </c:pt>
              </c:strCache>
            </c:strRef>
          </c:tx>
          <c:spPr>
            <a:solidFill>
              <a:srgbClr val="76923C"/>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'Tuition Pricing Comparison'!$A$10:$A$16</c:f>
              <c:strCache>
                <c:ptCount val="7"/>
                <c:pt idx="0">
                  <c:v>Infants</c:v>
                </c:pt>
                <c:pt idx="1">
                  <c:v>Toddlers</c:v>
                </c:pt>
                <c:pt idx="2">
                  <c:v>Twos</c:v>
                </c:pt>
                <c:pt idx="3">
                  <c:v>Preschool</c:v>
                </c:pt>
                <c:pt idx="4">
                  <c:v>PreK</c:v>
                </c:pt>
                <c:pt idx="5">
                  <c:v>Camp/Before-After Care</c:v>
                </c:pt>
                <c:pt idx="6">
                  <c:v>Average</c:v>
                </c:pt>
              </c:strCache>
            </c:strRef>
          </c:cat>
          <c:val>
            <c:numRef>
              <c:f>'Tuition Pricing Comparison'!$B$10:$B$16</c:f>
              <c:numCache>
                <c:formatCode>\$#,##0;[Red]"-$"#,##0</c:formatCode>
                <c:ptCount val="7"/>
                <c:pt idx="0">
                  <c:v>1343.33</c:v>
                </c:pt>
                <c:pt idx="1">
                  <c:v>1365</c:v>
                </c:pt>
                <c:pt idx="2">
                  <c:v>1225</c:v>
                </c:pt>
                <c:pt idx="3">
                  <c:v>1170</c:v>
                </c:pt>
                <c:pt idx="4">
                  <c:v>1125</c:v>
                </c:pt>
                <c:pt idx="5">
                  <c:v>800</c:v>
                </c:pt>
                <c:pt idx="6">
                  <c:v>1245.6659999999999</c:v>
                </c:pt>
              </c:numCache>
            </c:numRef>
          </c:val>
          <c:extLst>
            <c:ext xmlns:c16="http://schemas.microsoft.com/office/drawing/2014/chart" uri="{C3380CC4-5D6E-409C-BE32-E72D297353CC}">
              <c16:uniqueId val="{00000000-5AA2-40C7-A089-279D37B97F6A}"/>
            </c:ext>
          </c:extLst>
        </c:ser>
        <c:ser>
          <c:idx val="1"/>
          <c:order val="1"/>
          <c:tx>
            <c:strRef>
              <c:f>'Tuition Pricing Comparison'!$C$8:$C$9</c:f>
              <c:strCache>
                <c:ptCount val="2"/>
                <c:pt idx="0">
                  <c:v>Local Tuition Comparison</c:v>
                </c:pt>
                <c:pt idx="1">
                  <c:v>Competitor Price</c:v>
                </c:pt>
              </c:strCache>
            </c:strRef>
          </c:tx>
          <c:spPr>
            <a:solidFill>
              <a:srgbClr val="8064A2"/>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'Tuition Pricing Comparison'!$A$10:$A$16</c:f>
              <c:strCache>
                <c:ptCount val="7"/>
                <c:pt idx="0">
                  <c:v>Infants</c:v>
                </c:pt>
                <c:pt idx="1">
                  <c:v>Toddlers</c:v>
                </c:pt>
                <c:pt idx="2">
                  <c:v>Twos</c:v>
                </c:pt>
                <c:pt idx="3">
                  <c:v>Preschool</c:v>
                </c:pt>
                <c:pt idx="4">
                  <c:v>PreK</c:v>
                </c:pt>
                <c:pt idx="5">
                  <c:v>Camp/Before-After Care</c:v>
                </c:pt>
                <c:pt idx="6">
                  <c:v>Average</c:v>
                </c:pt>
              </c:strCache>
            </c:strRef>
          </c:cat>
          <c:val>
            <c:numRef>
              <c:f>'Tuition Pricing Comparison'!$C$10:$C$16</c:f>
              <c:numCache>
                <c:formatCode>\$#,##0;[Red]"-$"#,##0</c:formatCode>
                <c:ptCount val="7"/>
                <c:pt idx="0">
                  <c:v>1450</c:v>
                </c:pt>
                <c:pt idx="1">
                  <c:v>1350</c:v>
                </c:pt>
                <c:pt idx="2">
                  <c:v>1250</c:v>
                </c:pt>
                <c:pt idx="3">
                  <c:v>1200</c:v>
                </c:pt>
                <c:pt idx="4">
                  <c:v>1180</c:v>
                </c:pt>
                <c:pt idx="5">
                  <c:v>1000</c:v>
                </c:pt>
                <c:pt idx="6">
                  <c:v>1286</c:v>
                </c:pt>
              </c:numCache>
            </c:numRef>
          </c:val>
          <c:extLst>
            <c:ext xmlns:c16="http://schemas.microsoft.com/office/drawing/2014/chart" uri="{C3380CC4-5D6E-409C-BE32-E72D297353CC}">
              <c16:uniqueId val="{00000001-5AA2-40C7-A089-279D37B97F6A}"/>
            </c:ext>
          </c:extLst>
        </c:ser>
        <c:ser>
          <c:idx val="2"/>
          <c:order val="2"/>
          <c:tx>
            <c:strRef>
              <c:f>'Tuition Pricing Comparison'!$D$8:$D$9</c:f>
              <c:strCache>
                <c:ptCount val="2"/>
                <c:pt idx="0">
                  <c:v>Local Tuition Comparison</c:v>
                </c:pt>
                <c:pt idx="1">
                  <c:v>Difference</c:v>
                </c:pt>
              </c:strCache>
            </c:strRef>
          </c:tx>
          <c:spPr>
            <a:solidFill>
              <a:srgbClr val="FDEADA"/>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'Tuition Pricing Comparison'!$A$10:$A$16</c:f>
              <c:strCache>
                <c:ptCount val="7"/>
                <c:pt idx="0">
                  <c:v>Infants</c:v>
                </c:pt>
                <c:pt idx="1">
                  <c:v>Toddlers</c:v>
                </c:pt>
                <c:pt idx="2">
                  <c:v>Twos</c:v>
                </c:pt>
                <c:pt idx="3">
                  <c:v>Preschool</c:v>
                </c:pt>
                <c:pt idx="4">
                  <c:v>PreK</c:v>
                </c:pt>
                <c:pt idx="5">
                  <c:v>Camp/Before-After Care</c:v>
                </c:pt>
                <c:pt idx="6">
                  <c:v>Average</c:v>
                </c:pt>
              </c:strCache>
            </c:strRef>
          </c:cat>
          <c:val>
            <c:numRef>
              <c:f>'Tuition Pricing Comparison'!$D$10:$D$16</c:f>
              <c:numCache>
                <c:formatCode>\$#,##0;[Red]"-$"#,##0</c:formatCode>
                <c:ptCount val="7"/>
                <c:pt idx="0">
                  <c:v>-106.67000000000007</c:v>
                </c:pt>
                <c:pt idx="1">
                  <c:v>15</c:v>
                </c:pt>
                <c:pt idx="2">
                  <c:v>-25</c:v>
                </c:pt>
                <c:pt idx="3">
                  <c:v>-30</c:v>
                </c:pt>
                <c:pt idx="4">
                  <c:v>-55</c:v>
                </c:pt>
                <c:pt idx="5">
                  <c:v>-200</c:v>
                </c:pt>
                <c:pt idx="6">
                  <c:v>-40.33400000000006</c:v>
                </c:pt>
              </c:numCache>
            </c:numRef>
          </c:val>
          <c:extLst>
            <c:ext xmlns:c16="http://schemas.microsoft.com/office/drawing/2014/chart" uri="{C3380CC4-5D6E-409C-BE32-E72D297353CC}">
              <c16:uniqueId val="{00000002-5AA2-40C7-A089-279D37B97F6A}"/>
            </c:ext>
          </c:extLst>
        </c:ser>
        <c:dLbls>
          <c:showLegendKey val="0"/>
          <c:showVal val="0"/>
          <c:showCatName val="0"/>
          <c:showSerName val="0"/>
          <c:showPercent val="0"/>
          <c:showBubbleSize val="0"/>
        </c:dLbls>
        <c:gapWidth val="80"/>
        <c:overlap val="25"/>
        <c:axId val="48876754"/>
        <c:axId val="76136221"/>
      </c:barChart>
      <c:catAx>
        <c:axId val="48876754"/>
        <c:scaling>
          <c:orientation val="minMax"/>
        </c:scaling>
        <c:delete val="0"/>
        <c:axPos val="b"/>
        <c:numFmt formatCode="General" sourceLinked="0"/>
        <c:majorTickMark val="none"/>
        <c:minorTickMark val="none"/>
        <c:tickLblPos val="nextTo"/>
        <c:spPr>
          <a:ln w="15840">
            <a:solidFill>
              <a:srgbClr val="BFBFBF"/>
            </a:solidFill>
            <a:round/>
          </a:ln>
        </c:spPr>
        <c:txPr>
          <a:bodyPr/>
          <a:lstStyle/>
          <a:p>
            <a:pPr>
              <a:defRPr sz="900" b="0" strike="noStrike" spc="-1">
                <a:solidFill>
                  <a:srgbClr val="595959"/>
                </a:solidFill>
                <a:latin typeface="Calibri"/>
                <a:ea typeface="Calibri"/>
              </a:defRPr>
            </a:pPr>
            <a:endParaRPr lang="en-US"/>
          </a:p>
        </c:txPr>
        <c:crossAx val="76136221"/>
        <c:crosses val="autoZero"/>
        <c:auto val="1"/>
        <c:lblAlgn val="ctr"/>
        <c:lblOffset val="100"/>
        <c:noMultiLvlLbl val="0"/>
      </c:catAx>
      <c:valAx>
        <c:axId val="76136221"/>
        <c:scaling>
          <c:orientation val="minMax"/>
        </c:scaling>
        <c:delete val="0"/>
        <c:axPos val="l"/>
        <c:majorGridlines>
          <c:spPr>
            <a:ln w="9360">
              <a:solidFill>
                <a:srgbClr val="F2F2F2"/>
              </a:solidFill>
              <a:round/>
            </a:ln>
          </c:spPr>
        </c:majorGridlines>
        <c:numFmt formatCode="\$#,##0;[Red]&quot;-$&quot;#,##0" sourceLinked="0"/>
        <c:majorTickMark val="none"/>
        <c:minorTickMark val="none"/>
        <c:tickLblPos val="nextTo"/>
        <c:spPr>
          <a:ln w="9360">
            <a:noFill/>
          </a:ln>
        </c:spPr>
        <c:txPr>
          <a:bodyPr/>
          <a:lstStyle/>
          <a:p>
            <a:pPr>
              <a:defRPr sz="900" b="0" strike="noStrike" spc="-1">
                <a:solidFill>
                  <a:srgbClr val="595959"/>
                </a:solidFill>
                <a:latin typeface="Calibri"/>
                <a:ea typeface="Calibri"/>
              </a:defRPr>
            </a:pPr>
            <a:endParaRPr lang="en-US"/>
          </a:p>
        </c:txPr>
        <c:crossAx val="48876754"/>
        <c:crosses val="autoZero"/>
        <c:crossBetween val="between"/>
      </c:valAx>
      <c:spPr>
        <a:noFill/>
        <a:ln w="0">
          <a:noFill/>
        </a:ln>
      </c:spPr>
    </c:plotArea>
    <c:legend>
      <c:legendPos val="b"/>
      <c:overlay val="0"/>
      <c:spPr>
        <a:noFill/>
        <a:ln w="0">
          <a:noFill/>
        </a:ln>
      </c:spPr>
      <c:txPr>
        <a:bodyPr/>
        <a:lstStyle/>
        <a:p>
          <a:pPr>
            <a:defRPr sz="900" b="0" strike="noStrike" spc="-1">
              <a:solidFill>
                <a:srgbClr val="595959"/>
              </a:solidFill>
              <a:latin typeface="Calibri"/>
              <a:ea typeface="Calibri"/>
            </a:defRPr>
          </a:pPr>
          <a:endParaRPr lang="en-US"/>
        </a:p>
      </c:txPr>
    </c:legend>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400" b="1" strike="noStrike" spc="-1">
                <a:solidFill>
                  <a:srgbClr val="595959"/>
                </a:solidFill>
                <a:latin typeface="Calibri"/>
                <a:ea typeface="Calibri"/>
              </a:defRPr>
            </a:pPr>
            <a:r>
              <a:rPr lang="en-US" sz="1400" b="1" strike="noStrike" spc="-1">
                <a:solidFill>
                  <a:srgbClr val="595959"/>
                </a:solidFill>
                <a:latin typeface="Calibri"/>
                <a:ea typeface="Calibri"/>
              </a:rPr>
              <a:t>Monthly Profit &amp; Overview</a:t>
            </a:r>
          </a:p>
        </c:rich>
      </c:tx>
      <c:overlay val="0"/>
      <c:spPr>
        <a:noFill/>
        <a:ln w="0">
          <a:noFill/>
        </a:ln>
      </c:spPr>
    </c:title>
    <c:autoTitleDeleted val="0"/>
    <c:plotArea>
      <c:layout/>
      <c:barChart>
        <c:barDir val="col"/>
        <c:grouping val="clustered"/>
        <c:varyColors val="0"/>
        <c:ser>
          <c:idx val="0"/>
          <c:order val="0"/>
          <c:tx>
            <c:strRef>
              <c:f>'12-Month P&amp;L'!$A$119</c:f>
              <c:strCache>
                <c:ptCount val="1"/>
                <c:pt idx="0">
                  <c:v>TOTAL REVENUE</c:v>
                </c:pt>
              </c:strCache>
            </c:strRef>
          </c:tx>
          <c:spPr>
            <a:solidFill>
              <a:srgbClr val="FEDAFB"/>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'12-Month P&amp;L'!$B$118:$O$118</c:f>
              <c:strCache>
                <c:ptCount val="14"/>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pt idx="12">
                  <c:v>TOTAL</c:v>
                </c:pt>
                <c:pt idx="13">
                  <c:v>Add Backs</c:v>
                </c:pt>
              </c:strCache>
            </c:strRef>
          </c:cat>
          <c:val>
            <c:numRef>
              <c:f>'12-Month P&amp;L'!$B$119:$O$119</c:f>
              <c:numCache>
                <c:formatCode>\$#,##0.00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D210-4765-B513-73CB9A7DF065}"/>
            </c:ext>
          </c:extLst>
        </c:ser>
        <c:ser>
          <c:idx val="1"/>
          <c:order val="1"/>
          <c:tx>
            <c:strRef>
              <c:f>'12-Month P&amp;L'!$A$120</c:f>
              <c:strCache>
                <c:ptCount val="1"/>
                <c:pt idx="0">
                  <c:v>TOTAL EXPENSES</c:v>
                </c:pt>
              </c:strCache>
            </c:strRef>
          </c:tx>
          <c:spPr>
            <a:solidFill>
              <a:srgbClr val="76923C"/>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'12-Month P&amp;L'!$B$118:$O$118</c:f>
              <c:strCache>
                <c:ptCount val="14"/>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pt idx="12">
                  <c:v>TOTAL</c:v>
                </c:pt>
                <c:pt idx="13">
                  <c:v>Add Backs</c:v>
                </c:pt>
              </c:strCache>
            </c:strRef>
          </c:cat>
          <c:val>
            <c:numRef>
              <c:f>'12-Month P&amp;L'!$B$120:$O$120</c:f>
              <c:numCache>
                <c:formatCode>\$#,##0.00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D210-4765-B513-73CB9A7DF065}"/>
            </c:ext>
          </c:extLst>
        </c:ser>
        <c:ser>
          <c:idx val="2"/>
          <c:order val="2"/>
          <c:tx>
            <c:strRef>
              <c:f>'12-Month P&amp;L'!$A$121</c:f>
              <c:strCache>
                <c:ptCount val="1"/>
                <c:pt idx="0">
                  <c:v>PROFIT</c:v>
                </c:pt>
              </c:strCache>
            </c:strRef>
          </c:tx>
          <c:spPr>
            <a:solidFill>
              <a:srgbClr val="FDEADA"/>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'12-Month P&amp;L'!$B$118:$O$118</c:f>
              <c:strCache>
                <c:ptCount val="14"/>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pt idx="12">
                  <c:v>TOTAL</c:v>
                </c:pt>
                <c:pt idx="13">
                  <c:v>Add Backs</c:v>
                </c:pt>
              </c:strCache>
            </c:strRef>
          </c:cat>
          <c:val>
            <c:numRef>
              <c:f>'12-Month P&amp;L'!$B$121:$O$121</c:f>
              <c:numCache>
                <c:formatCode>\$#,##0.00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D210-4765-B513-73CB9A7DF065}"/>
            </c:ext>
          </c:extLst>
        </c:ser>
        <c:ser>
          <c:idx val="3"/>
          <c:order val="3"/>
          <c:tx>
            <c:strRef>
              <c:f>'12-Month P&amp;L'!$A$122</c:f>
              <c:strCache>
                <c:ptCount val="1"/>
                <c:pt idx="0">
                  <c:v>ADD BACKS</c:v>
                </c:pt>
              </c:strCache>
            </c:strRef>
          </c:tx>
          <c:spPr>
            <a:solidFill>
              <a:srgbClr val="8064A2"/>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'12-Month P&amp;L'!$B$118:$O$118</c:f>
              <c:strCache>
                <c:ptCount val="14"/>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pt idx="12">
                  <c:v>TOTAL</c:v>
                </c:pt>
                <c:pt idx="13">
                  <c:v>Add Backs</c:v>
                </c:pt>
              </c:strCache>
            </c:strRef>
          </c:cat>
          <c:val>
            <c:numRef>
              <c:f>'12-Month P&amp;L'!$B$122:$O$122</c:f>
              <c:numCache>
                <c:formatCode>\$#,##0.00</c:formatCode>
                <c:ptCount val="14"/>
                <c:pt idx="12">
                  <c:v>0</c:v>
                </c:pt>
                <c:pt idx="13">
                  <c:v>0</c:v>
                </c:pt>
              </c:numCache>
            </c:numRef>
          </c:val>
          <c:extLst>
            <c:ext xmlns:c16="http://schemas.microsoft.com/office/drawing/2014/chart" uri="{C3380CC4-5D6E-409C-BE32-E72D297353CC}">
              <c16:uniqueId val="{00000003-D210-4765-B513-73CB9A7DF065}"/>
            </c:ext>
          </c:extLst>
        </c:ser>
        <c:dLbls>
          <c:showLegendKey val="0"/>
          <c:showVal val="0"/>
          <c:showCatName val="0"/>
          <c:showSerName val="0"/>
          <c:showPercent val="0"/>
          <c:showBubbleSize val="0"/>
        </c:dLbls>
        <c:gapWidth val="219"/>
        <c:overlap val="-27"/>
        <c:axId val="89685886"/>
        <c:axId val="72869913"/>
      </c:barChart>
      <c:catAx>
        <c:axId val="89685886"/>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Calibri"/>
                <a:ea typeface="Calibri"/>
              </a:defRPr>
            </a:pPr>
            <a:endParaRPr lang="en-US"/>
          </a:p>
        </c:txPr>
        <c:crossAx val="72869913"/>
        <c:crosses val="autoZero"/>
        <c:auto val="1"/>
        <c:lblAlgn val="ctr"/>
        <c:lblOffset val="100"/>
        <c:noMultiLvlLbl val="0"/>
      </c:catAx>
      <c:valAx>
        <c:axId val="72869913"/>
        <c:scaling>
          <c:orientation val="minMax"/>
        </c:scaling>
        <c:delete val="0"/>
        <c:axPos val="l"/>
        <c:majorGridlines>
          <c:spPr>
            <a:ln w="9360">
              <a:solidFill>
                <a:srgbClr val="D9D9D9"/>
              </a:solidFill>
              <a:round/>
            </a:ln>
          </c:spPr>
        </c:majorGridlines>
        <c:numFmt formatCode="\$#,##0.00" sourceLinked="0"/>
        <c:majorTickMark val="none"/>
        <c:minorTickMark val="none"/>
        <c:tickLblPos val="nextTo"/>
        <c:spPr>
          <a:ln w="9360">
            <a:noFill/>
          </a:ln>
        </c:spPr>
        <c:txPr>
          <a:bodyPr/>
          <a:lstStyle/>
          <a:p>
            <a:pPr>
              <a:defRPr sz="900" b="0" strike="noStrike" spc="-1">
                <a:solidFill>
                  <a:srgbClr val="595959"/>
                </a:solidFill>
                <a:latin typeface="Calibri"/>
                <a:ea typeface="Calibri"/>
              </a:defRPr>
            </a:pPr>
            <a:endParaRPr lang="en-US"/>
          </a:p>
        </c:txPr>
        <c:crossAx val="89685886"/>
        <c:crosses val="autoZero"/>
        <c:crossBetween val="between"/>
      </c:valAx>
      <c:spPr>
        <a:noFill/>
        <a:ln w="0">
          <a:noFill/>
        </a:ln>
      </c:spPr>
    </c:plotArea>
    <c:legend>
      <c:legendPos val="b"/>
      <c:overlay val="0"/>
      <c:spPr>
        <a:noFill/>
        <a:ln w="0">
          <a:noFill/>
        </a:ln>
      </c:spPr>
      <c:txPr>
        <a:bodyPr/>
        <a:lstStyle/>
        <a:p>
          <a:pPr>
            <a:defRPr sz="900" b="0" strike="noStrike" spc="-1">
              <a:solidFill>
                <a:srgbClr val="595959"/>
              </a:solidFill>
              <a:latin typeface="Calibri"/>
              <a:ea typeface="Calibri"/>
            </a:defRPr>
          </a:pPr>
          <a:endParaRPr lang="en-US"/>
        </a:p>
      </c:txPr>
    </c:legend>
    <c:plotVisOnly val="1"/>
    <c:dispBlanksAs val="zero"/>
    <c:showDLblsOverMax val="1"/>
  </c:chart>
  <c:spPr>
    <a:solidFill>
      <a:srgbClr val="FFFFFF"/>
    </a:solidFill>
    <a:ln w="15840">
      <a:solidFill>
        <a:srgbClr val="9CBB5A"/>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bar"/>
        <c:grouping val="clustered"/>
        <c:varyColors val="0"/>
        <c:ser>
          <c:idx val="0"/>
          <c:order val="0"/>
          <c:tx>
            <c:strRef>
              <c:f>'Profit &amp; Cost Percentage'!$B$5</c:f>
              <c:strCache>
                <c:ptCount val="1"/>
                <c:pt idx="0">
                  <c:v>Cost Percentage</c:v>
                </c:pt>
              </c:strCache>
            </c:strRef>
          </c:tx>
          <c:spPr>
            <a:solidFill>
              <a:srgbClr val="FEDAFB"/>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'Profit &amp; Cost Percentage'!$A$6:$A$18</c:f>
              <c:strCache>
                <c:ptCount val="13"/>
                <c:pt idx="0">
                  <c:v>Payroll Category Total</c:v>
                </c:pt>
                <c:pt idx="1">
                  <c:v>Insurance Category Total</c:v>
                </c:pt>
                <c:pt idx="2">
                  <c:v>Tuition Refunds Category Total</c:v>
                </c:pt>
                <c:pt idx="3">
                  <c:v>Rent &amp; Facilities Category Total</c:v>
                </c:pt>
                <c:pt idx="4">
                  <c:v>Utilities Category Total</c:v>
                </c:pt>
                <c:pt idx="5">
                  <c:v>Professional Services Total</c:v>
                </c:pt>
                <c:pt idx="6">
                  <c:v>Processing Fees Total</c:v>
                </c:pt>
                <c:pt idx="7">
                  <c:v>Licensing Totals</c:v>
                </c:pt>
                <c:pt idx="8">
                  <c:v>Business Tools Totals</c:v>
                </c:pt>
                <c:pt idx="9">
                  <c:v>Supplies Totals</c:v>
                </c:pt>
                <c:pt idx="10">
                  <c:v>Marketing Totals</c:v>
                </c:pt>
                <c:pt idx="11">
                  <c:v>Travel Totals</c:v>
                </c:pt>
                <c:pt idx="12">
                  <c:v>Total Expenses</c:v>
                </c:pt>
              </c:strCache>
            </c:strRef>
          </c:cat>
          <c:val>
            <c:numRef>
              <c:f>'Profit &amp; Cost Percentage'!$B$6:$B$18</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CC56-4A80-AA15-73149B44C5B5}"/>
            </c:ext>
          </c:extLst>
        </c:ser>
        <c:dLbls>
          <c:showLegendKey val="0"/>
          <c:showVal val="0"/>
          <c:showCatName val="0"/>
          <c:showSerName val="0"/>
          <c:showPercent val="0"/>
          <c:showBubbleSize val="0"/>
        </c:dLbls>
        <c:gapWidth val="182"/>
        <c:axId val="91487489"/>
        <c:axId val="39868869"/>
      </c:barChart>
      <c:catAx>
        <c:axId val="91487489"/>
        <c:scaling>
          <c:orientation val="minMax"/>
        </c:scaling>
        <c:delete val="0"/>
        <c:axPos val="l"/>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Calibri"/>
                <a:ea typeface="Calibri"/>
              </a:defRPr>
            </a:pPr>
            <a:endParaRPr lang="en-US"/>
          </a:p>
        </c:txPr>
        <c:crossAx val="39868869"/>
        <c:crosses val="autoZero"/>
        <c:auto val="1"/>
        <c:lblAlgn val="ctr"/>
        <c:lblOffset val="100"/>
        <c:noMultiLvlLbl val="0"/>
      </c:catAx>
      <c:valAx>
        <c:axId val="39868869"/>
        <c:scaling>
          <c:orientation val="minMax"/>
        </c:scaling>
        <c:delete val="0"/>
        <c:axPos val="b"/>
        <c:majorGridlines>
          <c:spPr>
            <a:ln w="9360">
              <a:solidFill>
                <a:srgbClr val="D9D9D9"/>
              </a:solidFill>
              <a:round/>
            </a:ln>
          </c:spPr>
        </c:majorGridlines>
        <c:numFmt formatCode="0.00%" sourceLinked="0"/>
        <c:majorTickMark val="none"/>
        <c:minorTickMark val="none"/>
        <c:tickLblPos val="nextTo"/>
        <c:spPr>
          <a:ln w="9360">
            <a:noFill/>
          </a:ln>
        </c:spPr>
        <c:txPr>
          <a:bodyPr/>
          <a:lstStyle/>
          <a:p>
            <a:pPr>
              <a:defRPr sz="900" b="0" strike="noStrike" spc="-1">
                <a:solidFill>
                  <a:srgbClr val="595959"/>
                </a:solidFill>
                <a:latin typeface="Calibri"/>
                <a:ea typeface="Calibri"/>
              </a:defRPr>
            </a:pPr>
            <a:endParaRPr lang="en-US"/>
          </a:p>
        </c:txPr>
        <c:crossAx val="91487489"/>
        <c:crosses val="autoZero"/>
        <c:crossBetween val="between"/>
      </c:valAx>
      <c:spPr>
        <a:noFill/>
        <a:ln w="0">
          <a:noFill/>
        </a:ln>
      </c:spPr>
    </c:plotArea>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400" b="1" strike="noStrike" spc="-1">
                <a:solidFill>
                  <a:srgbClr val="595959"/>
                </a:solidFill>
                <a:latin typeface="Calibri"/>
                <a:ea typeface="Calibri"/>
              </a:defRPr>
            </a:pPr>
            <a:r>
              <a:rPr lang="en-US" sz="1400" b="1" strike="noStrike" spc="-1">
                <a:solidFill>
                  <a:srgbClr val="595959"/>
                </a:solidFill>
                <a:latin typeface="Calibri"/>
                <a:ea typeface="Calibri"/>
              </a:rPr>
              <a:t>Private Pay &amp; Subsidy Pay Analysis</a:t>
            </a:r>
          </a:p>
        </c:rich>
      </c:tx>
      <c:overlay val="0"/>
      <c:spPr>
        <a:noFill/>
        <a:ln w="0">
          <a:noFill/>
        </a:ln>
      </c:spPr>
    </c:title>
    <c:autoTitleDeleted val="0"/>
    <c:plotArea>
      <c:layout/>
      <c:barChart>
        <c:barDir val="col"/>
        <c:grouping val="clustered"/>
        <c:varyColors val="0"/>
        <c:ser>
          <c:idx val="0"/>
          <c:order val="0"/>
          <c:tx>
            <c:strRef>
              <c:f>'Private Pay vs Subsidy'!$B$7</c:f>
              <c:strCache>
                <c:ptCount val="1"/>
                <c:pt idx="0">
                  <c:v>Private Pay</c:v>
                </c:pt>
              </c:strCache>
            </c:strRef>
          </c:tx>
          <c:spPr>
            <a:solidFill>
              <a:srgbClr val="FEDAFB"/>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'Private Pay vs Subsidy'!$C$6</c:f>
              <c:strCache>
                <c:ptCount val="1"/>
                <c:pt idx="0">
                  <c:v>Monthly Income</c:v>
                </c:pt>
              </c:strCache>
            </c:strRef>
          </c:cat>
          <c:val>
            <c:numRef>
              <c:f>'Private Pay vs Subsidy'!$C$7</c:f>
              <c:numCache>
                <c:formatCode>\$#,##0.00</c:formatCode>
                <c:ptCount val="1"/>
                <c:pt idx="0">
                  <c:v>2686.66</c:v>
                </c:pt>
              </c:numCache>
            </c:numRef>
          </c:val>
          <c:extLst>
            <c:ext xmlns:c16="http://schemas.microsoft.com/office/drawing/2014/chart" uri="{C3380CC4-5D6E-409C-BE32-E72D297353CC}">
              <c16:uniqueId val="{00000000-D289-4363-BCE8-85FA78BD70A4}"/>
            </c:ext>
          </c:extLst>
        </c:ser>
        <c:ser>
          <c:idx val="1"/>
          <c:order val="1"/>
          <c:tx>
            <c:strRef>
              <c:f>'Private Pay vs Subsidy'!$B$8</c:f>
              <c:strCache>
                <c:ptCount val="1"/>
                <c:pt idx="0">
                  <c:v>Subsidy</c:v>
                </c:pt>
              </c:strCache>
            </c:strRef>
          </c:tx>
          <c:spPr>
            <a:solidFill>
              <a:srgbClr val="76923C"/>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'Private Pay vs Subsidy'!$C$6</c:f>
              <c:strCache>
                <c:ptCount val="1"/>
                <c:pt idx="0">
                  <c:v>Monthly Income</c:v>
                </c:pt>
              </c:strCache>
            </c:strRef>
          </c:cat>
          <c:val>
            <c:numRef>
              <c:f>'Private Pay vs Subsidy'!$C$8</c:f>
              <c:numCache>
                <c:formatCode>\$#,##0.00</c:formatCode>
                <c:ptCount val="1"/>
                <c:pt idx="0">
                  <c:v>15487.4</c:v>
                </c:pt>
              </c:numCache>
            </c:numRef>
          </c:val>
          <c:extLst>
            <c:ext xmlns:c16="http://schemas.microsoft.com/office/drawing/2014/chart" uri="{C3380CC4-5D6E-409C-BE32-E72D297353CC}">
              <c16:uniqueId val="{00000001-D289-4363-BCE8-85FA78BD70A4}"/>
            </c:ext>
          </c:extLst>
        </c:ser>
        <c:dLbls>
          <c:showLegendKey val="0"/>
          <c:showVal val="0"/>
          <c:showCatName val="0"/>
          <c:showSerName val="0"/>
          <c:showPercent val="0"/>
          <c:showBubbleSize val="0"/>
        </c:dLbls>
        <c:gapWidth val="219"/>
        <c:overlap val="-27"/>
        <c:axId val="80777264"/>
        <c:axId val="54007892"/>
      </c:barChart>
      <c:catAx>
        <c:axId val="80777264"/>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Calibri"/>
                <a:ea typeface="Calibri"/>
              </a:defRPr>
            </a:pPr>
            <a:endParaRPr lang="en-US"/>
          </a:p>
        </c:txPr>
        <c:crossAx val="54007892"/>
        <c:crosses val="autoZero"/>
        <c:auto val="1"/>
        <c:lblAlgn val="ctr"/>
        <c:lblOffset val="100"/>
        <c:noMultiLvlLbl val="0"/>
      </c:catAx>
      <c:valAx>
        <c:axId val="54007892"/>
        <c:scaling>
          <c:orientation val="minMax"/>
        </c:scaling>
        <c:delete val="0"/>
        <c:axPos val="l"/>
        <c:majorGridlines>
          <c:spPr>
            <a:ln w="9360">
              <a:solidFill>
                <a:srgbClr val="D9D9D9"/>
              </a:solidFill>
              <a:round/>
            </a:ln>
          </c:spPr>
        </c:majorGridlines>
        <c:numFmt formatCode="\$#,##0.00" sourceLinked="0"/>
        <c:majorTickMark val="none"/>
        <c:minorTickMark val="none"/>
        <c:tickLblPos val="nextTo"/>
        <c:spPr>
          <a:ln w="9360">
            <a:noFill/>
          </a:ln>
        </c:spPr>
        <c:txPr>
          <a:bodyPr/>
          <a:lstStyle/>
          <a:p>
            <a:pPr>
              <a:defRPr sz="900" b="0" strike="noStrike" spc="-1">
                <a:solidFill>
                  <a:srgbClr val="595959"/>
                </a:solidFill>
                <a:latin typeface="Calibri"/>
                <a:ea typeface="Calibri"/>
              </a:defRPr>
            </a:pPr>
            <a:endParaRPr lang="en-US"/>
          </a:p>
        </c:txPr>
        <c:crossAx val="80777264"/>
        <c:crosses val="autoZero"/>
        <c:crossBetween val="between"/>
      </c:valAx>
      <c:spPr>
        <a:noFill/>
        <a:ln w="0">
          <a:noFill/>
        </a:ln>
      </c:spPr>
    </c:plotArea>
    <c:legend>
      <c:legendPos val="b"/>
      <c:overlay val="0"/>
      <c:spPr>
        <a:noFill/>
        <a:ln w="0">
          <a:noFill/>
        </a:ln>
      </c:spPr>
      <c:txPr>
        <a:bodyPr/>
        <a:lstStyle/>
        <a:p>
          <a:pPr>
            <a:defRPr sz="900" b="0" strike="noStrike" spc="-1">
              <a:solidFill>
                <a:srgbClr val="595959"/>
              </a:solidFill>
              <a:latin typeface="Calibri"/>
              <a:ea typeface="Calibri"/>
            </a:defRPr>
          </a:pPr>
          <a:endParaRPr lang="en-US"/>
        </a:p>
      </c:txPr>
    </c:legend>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400" b="1" strike="noStrike" spc="-1">
                <a:solidFill>
                  <a:srgbClr val="595959"/>
                </a:solidFill>
                <a:latin typeface="Calibri"/>
                <a:ea typeface="Calibri"/>
              </a:defRPr>
            </a:pPr>
            <a:r>
              <a:rPr lang="en-US" sz="1400" b="1" strike="noStrike" spc="-1">
                <a:solidFill>
                  <a:srgbClr val="595959"/>
                </a:solidFill>
                <a:latin typeface="Calibri"/>
                <a:ea typeface="Calibri"/>
              </a:rPr>
              <a:t>Monthly Turnover %</a:t>
            </a:r>
          </a:p>
        </c:rich>
      </c:tx>
      <c:overlay val="0"/>
      <c:spPr>
        <a:noFill/>
        <a:ln w="0">
          <a:noFill/>
        </a:ln>
      </c:spPr>
    </c:title>
    <c:autoTitleDeleted val="0"/>
    <c:plotArea>
      <c:layout/>
      <c:barChart>
        <c:barDir val="col"/>
        <c:grouping val="clustered"/>
        <c:varyColors val="0"/>
        <c:ser>
          <c:idx val="0"/>
          <c:order val="0"/>
          <c:tx>
            <c:strRef>
              <c:f>'Staff Turnover'!$G$57</c:f>
              <c:strCache>
                <c:ptCount val="1"/>
                <c:pt idx="0">
                  <c:v>Turnover %</c:v>
                </c:pt>
              </c:strCache>
            </c:strRef>
          </c:tx>
          <c:spPr>
            <a:solidFill>
              <a:srgbClr val="CAD2BF"/>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'Staff Turnover'!$A$58:$A$69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'Staff Turnover'!$G$58:$G$69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1BE-42CF-A778-42C1185CF4D9}"/>
            </c:ext>
          </c:extLst>
        </c:ser>
        <c:dLbls>
          <c:showLegendKey val="0"/>
          <c:showVal val="0"/>
          <c:showCatName val="0"/>
          <c:showSerName val="0"/>
          <c:showPercent val="0"/>
          <c:showBubbleSize val="0"/>
        </c:dLbls>
        <c:gapWidth val="219"/>
        <c:overlap val="-27"/>
        <c:axId val="9877426"/>
        <c:axId val="73709968"/>
      </c:barChart>
      <c:catAx>
        <c:axId val="9877426"/>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Calibri"/>
                <a:ea typeface="Calibri"/>
              </a:defRPr>
            </a:pPr>
            <a:endParaRPr lang="en-US"/>
          </a:p>
        </c:txPr>
        <c:crossAx val="73709968"/>
        <c:crosses val="autoZero"/>
        <c:auto val="1"/>
        <c:lblAlgn val="ctr"/>
        <c:lblOffset val="100"/>
        <c:noMultiLvlLbl val="0"/>
      </c:catAx>
      <c:valAx>
        <c:axId val="73709968"/>
        <c:scaling>
          <c:orientation val="minMax"/>
        </c:scaling>
        <c:delete val="0"/>
        <c:axPos val="l"/>
        <c:majorGridlines>
          <c:spPr>
            <a:ln w="9360">
              <a:solidFill>
                <a:srgbClr val="D9D9D9"/>
              </a:solidFill>
              <a:round/>
            </a:ln>
          </c:spPr>
        </c:majorGridlines>
        <c:numFmt formatCode="0.00%" sourceLinked="0"/>
        <c:majorTickMark val="none"/>
        <c:minorTickMark val="none"/>
        <c:tickLblPos val="nextTo"/>
        <c:spPr>
          <a:ln w="9360">
            <a:noFill/>
          </a:ln>
        </c:spPr>
        <c:txPr>
          <a:bodyPr/>
          <a:lstStyle/>
          <a:p>
            <a:pPr>
              <a:defRPr sz="900" b="0" strike="noStrike" spc="-1">
                <a:solidFill>
                  <a:srgbClr val="595959"/>
                </a:solidFill>
                <a:latin typeface="Calibri"/>
                <a:ea typeface="Calibri"/>
              </a:defRPr>
            </a:pPr>
            <a:endParaRPr lang="en-US"/>
          </a:p>
        </c:txPr>
        <c:crossAx val="9877426"/>
        <c:crosses val="autoZero"/>
        <c:crossBetween val="between"/>
      </c:valAx>
      <c:spPr>
        <a:noFill/>
        <a:ln w="0">
          <a:noFill/>
        </a:ln>
      </c:spPr>
    </c:plotArea>
    <c:legend>
      <c:legendPos val="b"/>
      <c:overlay val="0"/>
      <c:spPr>
        <a:noFill/>
        <a:ln w="0">
          <a:noFill/>
        </a:ln>
      </c:spPr>
      <c:txPr>
        <a:bodyPr/>
        <a:lstStyle/>
        <a:p>
          <a:pPr>
            <a:defRPr sz="900" b="0" strike="noStrike" spc="-1">
              <a:solidFill>
                <a:srgbClr val="595959"/>
              </a:solidFill>
              <a:latin typeface="Calibri"/>
              <a:ea typeface="Calibri"/>
            </a:defRPr>
          </a:pPr>
          <a:endParaRPr lang="en-US"/>
        </a:p>
      </c:txPr>
    </c:legend>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Employee Cost Comparison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8D8AA"/>
              </a:solidFill>
              <a:ln>
                <a:noFill/>
              </a:ln>
              <a:effectLst/>
            </c:spPr>
            <c:extLst>
              <c:ext xmlns:c16="http://schemas.microsoft.com/office/drawing/2014/chart" uri="{C3380CC4-5D6E-409C-BE32-E72D297353CC}">
                <c16:uniqueId val="{00000001-4272-4D32-BB49-E53E0F2B2C06}"/>
              </c:ext>
            </c:extLst>
          </c:dPt>
          <c:dPt>
            <c:idx val="1"/>
            <c:invertIfNegative val="0"/>
            <c:bubble3D val="0"/>
            <c:spPr>
              <a:solidFill>
                <a:srgbClr val="FFD699"/>
              </a:solidFill>
              <a:ln>
                <a:noFill/>
              </a:ln>
              <a:effectLst/>
            </c:spPr>
            <c:extLst>
              <c:ext xmlns:c16="http://schemas.microsoft.com/office/drawing/2014/chart" uri="{C3380CC4-5D6E-409C-BE32-E72D297353CC}">
                <c16:uniqueId val="{00000002-4272-4D32-BB49-E53E0F2B2C06}"/>
              </c:ext>
            </c:extLst>
          </c:dPt>
          <c:dPt>
            <c:idx val="2"/>
            <c:invertIfNegative val="0"/>
            <c:bubble3D val="0"/>
            <c:spPr>
              <a:solidFill>
                <a:srgbClr val="FFB6C1"/>
              </a:solidFill>
              <a:ln>
                <a:noFill/>
              </a:ln>
              <a:effectLst/>
            </c:spPr>
            <c:extLst>
              <c:ext xmlns:c16="http://schemas.microsoft.com/office/drawing/2014/chart" uri="{C3380CC4-5D6E-409C-BE32-E72D297353CC}">
                <c16:uniqueId val="{00000003-4272-4D32-BB49-E53E0F2B2C06}"/>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'Employee Payroll Tax Costs'!$J$41:$L$41</c:f>
              <c:strCache>
                <c:ptCount val="3"/>
                <c:pt idx="0">
                  <c:v>HOURLY WAGE</c:v>
                </c:pt>
                <c:pt idx="1">
                  <c:v>TOTAL TAX COST / HR</c:v>
                </c:pt>
                <c:pt idx="2">
                  <c:v>TRUE HOURLY COST</c:v>
                </c:pt>
              </c:strCache>
            </c:strRef>
          </c:cat>
          <c:val>
            <c:numRef>
              <c:f>'Employee Payroll Tax Costs'!$J$42:$L$42</c:f>
              <c:numCache>
                <c:formatCode>"$"#,##0.00</c:formatCode>
                <c:ptCount val="3"/>
                <c:pt idx="0">
                  <c:v>15</c:v>
                </c:pt>
                <c:pt idx="1">
                  <c:v>1.9875</c:v>
                </c:pt>
                <c:pt idx="2">
                  <c:v>16.987500000000001</c:v>
                </c:pt>
              </c:numCache>
            </c:numRef>
          </c:val>
          <c:extLst>
            <c:ext xmlns:c16="http://schemas.microsoft.com/office/drawing/2014/chart" uri="{C3380CC4-5D6E-409C-BE32-E72D297353CC}">
              <c16:uniqueId val="{00000000-4272-4D32-BB49-E53E0F2B2C06}"/>
            </c:ext>
          </c:extLst>
        </c:ser>
        <c:dLbls>
          <c:showLegendKey val="0"/>
          <c:showVal val="0"/>
          <c:showCatName val="0"/>
          <c:showSerName val="0"/>
          <c:showPercent val="0"/>
          <c:showBubbleSize val="0"/>
        </c:dLbls>
        <c:gapWidth val="219"/>
        <c:overlap val="-27"/>
        <c:axId val="69087551"/>
        <c:axId val="1684916847"/>
      </c:barChart>
      <c:catAx>
        <c:axId val="69087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4916847"/>
        <c:crosses val="autoZero"/>
        <c:auto val="1"/>
        <c:lblAlgn val="ctr"/>
        <c:lblOffset val="100"/>
        <c:noMultiLvlLbl val="0"/>
      </c:catAx>
      <c:valAx>
        <c:axId val="168491684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Amount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755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image" Target="../media/image3.sv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157162</xdr:rowOff>
    </xdr:from>
    <xdr:to>
      <xdr:col>13</xdr:col>
      <xdr:colOff>47625</xdr:colOff>
      <xdr:row>14</xdr:row>
      <xdr:rowOff>466725</xdr:rowOff>
    </xdr:to>
    <xdr:sp macro="" textlink="">
      <xdr:nvSpPr>
        <xdr:cNvPr id="6" name="TextBox 2">
          <a:extLst>
            <a:ext uri="{FF2B5EF4-FFF2-40B4-BE49-F238E27FC236}">
              <a16:creationId xmlns:a16="http://schemas.microsoft.com/office/drawing/2014/main" id="{D5CFDF49-089A-BAE7-12C3-85CF6EB8436F}"/>
            </a:ext>
          </a:extLst>
        </xdr:cNvPr>
        <xdr:cNvSpPr txBox="1"/>
      </xdr:nvSpPr>
      <xdr:spPr>
        <a:xfrm>
          <a:off x="0" y="557212"/>
          <a:ext cx="11210925" cy="62817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1"/>
            <a:t>Hi, I'm Tish!</a:t>
          </a:r>
        </a:p>
        <a:p>
          <a:r>
            <a:rPr lang="en-US" sz="1400" i="1"/>
            <a:t>First, thank you so much for being here!</a:t>
          </a:r>
        </a:p>
        <a:p>
          <a:r>
            <a:rPr lang="en-US" sz="1400" i="1"/>
            <a:t>If you're like most childcare owners and directors, you didn't get into this business because you love spreadsheets—you got into it because you love children. I know, because that's exactly how I started.</a:t>
          </a:r>
        </a:p>
        <a:p>
          <a:r>
            <a:rPr lang="en-US" sz="1400" i="1"/>
            <a:t>I opened my first childcare center when I was just </a:t>
          </a:r>
          <a:r>
            <a:rPr lang="en-US" sz="1400" b="0" i="1"/>
            <a:t>23 years old with </a:t>
          </a:r>
          <a:r>
            <a:rPr lang="en-US" sz="1400" i="1"/>
            <a:t>a passion for early childhood education but very little business or financial experience. Since then</a:t>
          </a:r>
          <a:r>
            <a:rPr lang="en-US" sz="1400"/>
            <a:t>, I've opened and operated </a:t>
          </a:r>
          <a:r>
            <a:rPr lang="en-US" sz="1400" b="1"/>
            <a:t>four successful childcare centers</a:t>
          </a:r>
          <a:r>
            <a:rPr lang="en-US" sz="1400"/>
            <a:t>, and along the way I realized something...</a:t>
          </a:r>
        </a:p>
        <a:p>
          <a:r>
            <a:rPr lang="en-US" sz="1400" b="1"/>
            <a:t>The numbers don't have to be complicated—they just have to be simple.</a:t>
          </a:r>
          <a:endParaRPr lang="en-US" sz="1400"/>
        </a:p>
        <a:p>
          <a:r>
            <a:rPr lang="en-US" sz="1400"/>
            <a:t>That's why I created these calculators.</a:t>
          </a:r>
        </a:p>
        <a:p>
          <a:endParaRPr lang="en-US" sz="1400"/>
        </a:p>
        <a:p>
          <a:r>
            <a:rPr lang="en-US" sz="1400"/>
            <a:t>Every calculator in this workbook was originally built for my own schools to help me make faster, smarter decisions, reduce stress, and truly understand the financial side of my business. They've saved me countless hours and helped me answer questions in minutes instead of spending hours trying to figure things out.</a:t>
          </a:r>
        </a:p>
        <a:p>
          <a:endParaRPr lang="en-US" sz="1400" b="1"/>
        </a:p>
        <a:p>
          <a:r>
            <a:rPr lang="en-US" sz="1400" b="1"/>
            <a:t>My Advice...</a:t>
          </a:r>
        </a:p>
        <a:p>
          <a:r>
            <a:rPr lang="en-US" sz="1400" b="1"/>
            <a:t>Don't try to complete every calculator at once.</a:t>
          </a:r>
          <a:endParaRPr lang="en-US" sz="1400"/>
        </a:p>
        <a:p>
          <a:r>
            <a:rPr lang="en-US" sz="1400"/>
            <a:t>Instead, start with the one that's most helpful for what you're working on </a:t>
          </a:r>
          <a:r>
            <a:rPr lang="en-US" sz="1400" b="1"/>
            <a:t>right now.</a:t>
          </a:r>
          <a:endParaRPr lang="en-US" sz="1400"/>
        </a:p>
        <a:p>
          <a:r>
            <a:rPr lang="en-US" sz="1400"/>
            <a:t>Maybe you're wondering...</a:t>
          </a:r>
        </a:p>
        <a:p>
          <a:r>
            <a:rPr lang="en-US" sz="1400" i="1"/>
            <a:t>*Can I afford to give my staff a raise this year? </a:t>
          </a:r>
        </a:p>
        <a:p>
          <a:r>
            <a:rPr lang="en-US" sz="1400" i="1"/>
            <a:t>*How much extra revenue would a </a:t>
          </a:r>
          <a:r>
            <a:rPr lang="en-US" sz="1400" b="1" i="1"/>
            <a:t>$1 per day tuition increase</a:t>
          </a:r>
          <a:r>
            <a:rPr lang="en-US" sz="1400" i="1"/>
            <a:t> generate? </a:t>
          </a:r>
        </a:p>
        <a:p>
          <a:r>
            <a:rPr lang="en-US" sz="1400" i="1"/>
            <a:t>*Which </a:t>
          </a:r>
          <a:r>
            <a:rPr lang="en-US" sz="1400"/>
            <a:t>classrooms are the most profitable? </a:t>
          </a:r>
        </a:p>
        <a:p>
          <a:r>
            <a:rPr lang="en-US" sz="1400"/>
            <a:t>Start there.</a:t>
          </a:r>
        </a:p>
        <a:p>
          <a:r>
            <a:rPr lang="en-US" sz="1400"/>
            <a:t>Once you've completed one calculator, you'll quickly see how easy they are to use. Then come back to the others as different situations come up throughout the year.</a:t>
          </a:r>
        </a:p>
        <a:p>
          <a:endParaRPr lang="en-US" sz="1400"/>
        </a:p>
        <a:p>
          <a:r>
            <a:rPr lang="en-US" sz="1400"/>
            <a:t>My goal is simple:</a:t>
          </a:r>
        </a:p>
        <a:p>
          <a:r>
            <a:rPr lang="en-US" sz="1400" b="1"/>
            <a:t>To save you time, reduce stress, simplify your financial decisions, and help you build a stronger, more profitable childcare business.</a:t>
          </a:r>
        </a:p>
        <a:p>
          <a:r>
            <a:rPr lang="en-US" sz="1400"/>
            <a:t>I'm so excited you're here.</a:t>
          </a:r>
        </a:p>
        <a:p>
          <a:r>
            <a:rPr lang="en-US" sz="1400" b="1"/>
            <a:t>Let's get started!</a:t>
          </a:r>
          <a:endParaRPr lang="en-US" sz="1400"/>
        </a:p>
        <a:p>
          <a:r>
            <a:rPr lang="en-US" sz="1400" b="1"/>
            <a:t>– Tish</a:t>
          </a:r>
          <a:endParaRPr lang="en-US" sz="1400"/>
        </a:p>
        <a:p>
          <a:endParaRPr lang="en-US" sz="1100"/>
        </a:p>
      </xdr:txBody>
    </xdr:sp>
    <xdr:clientData/>
  </xdr:twoCellAnchor>
  <xdr:twoCellAnchor editAs="oneCell">
    <xdr:from>
      <xdr:col>0</xdr:col>
      <xdr:colOff>0</xdr:colOff>
      <xdr:row>0</xdr:row>
      <xdr:rowOff>0</xdr:rowOff>
    </xdr:from>
    <xdr:to>
      <xdr:col>0</xdr:col>
      <xdr:colOff>2339025</xdr:colOff>
      <xdr:row>0</xdr:row>
      <xdr:rowOff>900900</xdr:rowOff>
    </xdr:to>
    <xdr:pic>
      <xdr:nvPicPr>
        <xdr:cNvPr id="8" name="/xl/media/image.png">
          <a:extLst>
            <a:ext uri="{FF2B5EF4-FFF2-40B4-BE49-F238E27FC236}">
              <a16:creationId xmlns:a16="http://schemas.microsoft.com/office/drawing/2014/main" id="{61244DFF-C1FA-4718-8D4A-C144587C5F46}"/>
            </a:ext>
          </a:extLst>
        </xdr:cNvPr>
        <xdr:cNvPicPr/>
      </xdr:nvPicPr>
      <xdr:blipFill>
        <a:blip xmlns:r="http://schemas.openxmlformats.org/officeDocument/2006/relationships" r:embed="rId1"/>
        <a:stretch/>
      </xdr:blipFill>
      <xdr:spPr>
        <a:xfrm>
          <a:off x="0" y="0"/>
          <a:ext cx="2339025" cy="90090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541080</xdr:colOff>
      <xdr:row>1</xdr:row>
      <xdr:rowOff>243720</xdr:rowOff>
    </xdr:to>
    <xdr:pic>
      <xdr:nvPicPr>
        <xdr:cNvPr id="17" name="/xl/media/image9.png">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0" y="0"/>
          <a:ext cx="2091600" cy="77724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485640</xdr:colOff>
      <xdr:row>55</xdr:row>
      <xdr:rowOff>23760</xdr:rowOff>
    </xdr:from>
    <xdr:to>
      <xdr:col>17</xdr:col>
      <xdr:colOff>119880</xdr:colOff>
      <xdr:row>69</xdr:row>
      <xdr:rowOff>148320</xdr:rowOff>
    </xdr:to>
    <xdr:graphicFrame macro="">
      <xdr:nvGraphicFramePr>
        <xdr:cNvPr id="18" name="Chart 1">
          <a:extLst>
            <a:ext uri="{FF2B5EF4-FFF2-40B4-BE49-F238E27FC236}">
              <a16:creationId xmlns:a16="http://schemas.microsoft.com/office/drawing/2014/main" id="{00000000-0008-0000-0C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78840</xdr:rowOff>
    </xdr:from>
    <xdr:to>
      <xdr:col>1</xdr:col>
      <xdr:colOff>931515</xdr:colOff>
      <xdr:row>1</xdr:row>
      <xdr:rowOff>453240</xdr:rowOff>
    </xdr:to>
    <xdr:pic>
      <xdr:nvPicPr>
        <xdr:cNvPr id="19" name="/xl/media/image10.png">
          <a:extLst>
            <a:ext uri="{FF2B5EF4-FFF2-40B4-BE49-F238E27FC236}">
              <a16:creationId xmlns:a16="http://schemas.microsoft.com/office/drawing/2014/main" id="{00000000-0008-0000-0C00-000013000000}"/>
            </a:ext>
          </a:extLst>
        </xdr:cNvPr>
        <xdr:cNvPicPr/>
      </xdr:nvPicPr>
      <xdr:blipFill>
        <a:blip xmlns:r="http://schemas.openxmlformats.org/officeDocument/2006/relationships" r:embed="rId2"/>
        <a:stretch/>
      </xdr:blipFill>
      <xdr:spPr>
        <a:xfrm>
          <a:off x="0" y="78840"/>
          <a:ext cx="2491560" cy="90792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78840</xdr:rowOff>
    </xdr:from>
    <xdr:to>
      <xdr:col>1</xdr:col>
      <xdr:colOff>129360</xdr:colOff>
      <xdr:row>1</xdr:row>
      <xdr:rowOff>453240</xdr:rowOff>
    </xdr:to>
    <xdr:pic>
      <xdr:nvPicPr>
        <xdr:cNvPr id="21" name="/xl/media/image11.png">
          <a:extLst>
            <a:ext uri="{FF2B5EF4-FFF2-40B4-BE49-F238E27FC236}">
              <a16:creationId xmlns:a16="http://schemas.microsoft.com/office/drawing/2014/main" id="{00000000-0008-0000-0D00-000015000000}"/>
            </a:ext>
          </a:extLst>
        </xdr:cNvPr>
        <xdr:cNvPicPr/>
      </xdr:nvPicPr>
      <xdr:blipFill>
        <a:blip xmlns:r="http://schemas.openxmlformats.org/officeDocument/2006/relationships" r:embed="rId1"/>
        <a:stretch/>
      </xdr:blipFill>
      <xdr:spPr>
        <a:xfrm>
          <a:off x="0" y="78840"/>
          <a:ext cx="2491560" cy="907920"/>
        </a:xfrm>
        <a:prstGeom prst="rect">
          <a:avLst/>
        </a:prstGeom>
        <a:ln w="0">
          <a:noFill/>
        </a:ln>
      </xdr:spPr>
    </xdr:pic>
    <xdr:clientData/>
  </xdr:twoCellAnchor>
  <xdr:twoCellAnchor>
    <xdr:from>
      <xdr:col>3</xdr:col>
      <xdr:colOff>676276</xdr:colOff>
      <xdr:row>6</xdr:row>
      <xdr:rowOff>158749</xdr:rowOff>
    </xdr:from>
    <xdr:to>
      <xdr:col>7</xdr:col>
      <xdr:colOff>581026</xdr:colOff>
      <xdr:row>18</xdr:row>
      <xdr:rowOff>66675</xdr:rowOff>
    </xdr:to>
    <xdr:graphicFrame macro="">
      <xdr:nvGraphicFramePr>
        <xdr:cNvPr id="4" name="Cost Comparison Chart">
          <a:extLst>
            <a:ext uri="{FF2B5EF4-FFF2-40B4-BE49-F238E27FC236}">
              <a16:creationId xmlns:a16="http://schemas.microsoft.com/office/drawing/2014/main" id="{4DF92484-F608-326E-7708-51E5031930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2491560</xdr:colOff>
      <xdr:row>2</xdr:row>
      <xdr:rowOff>317520</xdr:rowOff>
    </xdr:to>
    <xdr:pic>
      <xdr:nvPicPr>
        <xdr:cNvPr id="22" name="/xl/media/image12.png">
          <a:extLst>
            <a:ext uri="{FF2B5EF4-FFF2-40B4-BE49-F238E27FC236}">
              <a16:creationId xmlns:a16="http://schemas.microsoft.com/office/drawing/2014/main" id="{00000000-0008-0000-0F00-000016000000}"/>
            </a:ext>
          </a:extLst>
        </xdr:cNvPr>
        <xdr:cNvPicPr/>
      </xdr:nvPicPr>
      <xdr:blipFill>
        <a:blip xmlns:r="http://schemas.openxmlformats.org/officeDocument/2006/relationships" r:embed="rId1"/>
        <a:stretch/>
      </xdr:blipFill>
      <xdr:spPr>
        <a:xfrm>
          <a:off x="0" y="0"/>
          <a:ext cx="2491560" cy="907920"/>
        </a:xfrm>
        <a:prstGeom prst="rect">
          <a:avLst/>
        </a:prstGeom>
        <a:ln w="0">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2491560</xdr:colOff>
      <xdr:row>2</xdr:row>
      <xdr:rowOff>317520</xdr:rowOff>
    </xdr:to>
    <xdr:pic>
      <xdr:nvPicPr>
        <xdr:cNvPr id="2" name="/xl/media/image12.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0" y="0"/>
          <a:ext cx="2491560" cy="907920"/>
        </a:xfrm>
        <a:prstGeom prst="rect">
          <a:avLst/>
        </a:prstGeom>
        <a:ln w="0">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85680</xdr:rowOff>
    </xdr:from>
    <xdr:to>
      <xdr:col>1</xdr:col>
      <xdr:colOff>237240</xdr:colOff>
      <xdr:row>1</xdr:row>
      <xdr:rowOff>377280</xdr:rowOff>
    </xdr:to>
    <xdr:pic>
      <xdr:nvPicPr>
        <xdr:cNvPr id="2" name="/xl/media/image4.pn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0" y="85680"/>
          <a:ext cx="2472480" cy="9010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57240</xdr:colOff>
      <xdr:row>0</xdr:row>
      <xdr:rowOff>19080</xdr:rowOff>
    </xdr:from>
    <xdr:to>
      <xdr:col>3</xdr:col>
      <xdr:colOff>62640</xdr:colOff>
      <xdr:row>2</xdr:row>
      <xdr:rowOff>119880</xdr:rowOff>
    </xdr:to>
    <xdr:pic>
      <xdr:nvPicPr>
        <xdr:cNvPr id="2" name="/xl/media/image.pn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tretch/>
      </xdr:blipFill>
      <xdr:spPr>
        <a:xfrm>
          <a:off x="57240" y="19080"/>
          <a:ext cx="2472480" cy="9010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822960</xdr:colOff>
      <xdr:row>1</xdr:row>
      <xdr:rowOff>243720</xdr:rowOff>
    </xdr:to>
    <xdr:pic>
      <xdr:nvPicPr>
        <xdr:cNvPr id="3" name="/xl/media/image2.png">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stretch/>
      </xdr:blipFill>
      <xdr:spPr>
        <a:xfrm>
          <a:off x="342360" y="0"/>
          <a:ext cx="2091600" cy="77724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142920</xdr:colOff>
      <xdr:row>23</xdr:row>
      <xdr:rowOff>181080</xdr:rowOff>
    </xdr:from>
    <xdr:to>
      <xdr:col>11</xdr:col>
      <xdr:colOff>322560</xdr:colOff>
      <xdr:row>33</xdr:row>
      <xdr:rowOff>27360</xdr:rowOff>
    </xdr:to>
    <xdr:graphicFrame macro="">
      <xdr:nvGraphicFramePr>
        <xdr:cNvPr id="2"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57240</xdr:colOff>
      <xdr:row>0</xdr:row>
      <xdr:rowOff>0</xdr:rowOff>
    </xdr:from>
    <xdr:to>
      <xdr:col>2</xdr:col>
      <xdr:colOff>315000</xdr:colOff>
      <xdr:row>1</xdr:row>
      <xdr:rowOff>34185</xdr:rowOff>
    </xdr:to>
    <xdr:pic>
      <xdr:nvPicPr>
        <xdr:cNvPr id="5" name="/xl/media/image3.png">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stretch/>
      </xdr:blipFill>
      <xdr:spPr>
        <a:xfrm>
          <a:off x="57240" y="0"/>
          <a:ext cx="2472480" cy="901080"/>
        </a:xfrm>
        <a:prstGeom prst="rect">
          <a:avLst/>
        </a:prstGeom>
        <a:ln w="0">
          <a:noFill/>
        </a:ln>
      </xdr:spPr>
    </xdr:pic>
    <xdr:clientData/>
  </xdr:twoCellAnchor>
  <xdr:twoCellAnchor editAs="oneCell">
    <xdr:from>
      <xdr:col>17</xdr:col>
      <xdr:colOff>219075</xdr:colOff>
      <xdr:row>4</xdr:row>
      <xdr:rowOff>85724</xdr:rowOff>
    </xdr:from>
    <xdr:to>
      <xdr:col>17</xdr:col>
      <xdr:colOff>952500</xdr:colOff>
      <xdr:row>6</xdr:row>
      <xdr:rowOff>133349</xdr:rowOff>
    </xdr:to>
    <xdr:pic>
      <xdr:nvPicPr>
        <xdr:cNvPr id="7" name="Graphic 6" descr="Family with girl outline">
          <a:extLst>
            <a:ext uri="{FF2B5EF4-FFF2-40B4-BE49-F238E27FC236}">
              <a16:creationId xmlns:a16="http://schemas.microsoft.com/office/drawing/2014/main" id="{12C2EDE8-C7C4-3648-18A7-11AE3D31A14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925675" y="1809749"/>
          <a:ext cx="733425" cy="7334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85680</xdr:rowOff>
    </xdr:from>
    <xdr:to>
      <xdr:col>2</xdr:col>
      <xdr:colOff>311760</xdr:colOff>
      <xdr:row>1</xdr:row>
      <xdr:rowOff>377280</xdr:rowOff>
    </xdr:to>
    <xdr:pic>
      <xdr:nvPicPr>
        <xdr:cNvPr id="6" name="/xl/media/image4.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stretch/>
      </xdr:blipFill>
      <xdr:spPr>
        <a:xfrm>
          <a:off x="0" y="85680"/>
          <a:ext cx="2456280" cy="901080"/>
        </a:xfrm>
        <a:prstGeom prst="rect">
          <a:avLst/>
        </a:prstGeom>
        <a:ln w="0">
          <a:noFill/>
        </a:ln>
      </xdr:spPr>
    </xdr:pic>
    <xdr:clientData/>
  </xdr:twoCellAnchor>
  <xdr:twoCellAnchor editAs="oneCell">
    <xdr:from>
      <xdr:col>0</xdr:col>
      <xdr:colOff>0</xdr:colOff>
      <xdr:row>0</xdr:row>
      <xdr:rowOff>85680</xdr:rowOff>
    </xdr:from>
    <xdr:to>
      <xdr:col>2</xdr:col>
      <xdr:colOff>311760</xdr:colOff>
      <xdr:row>1</xdr:row>
      <xdr:rowOff>377280</xdr:rowOff>
    </xdr:to>
    <xdr:pic>
      <xdr:nvPicPr>
        <xdr:cNvPr id="7" name="/xl/media/image4.png">
          <a:extLst>
            <a:ext uri="{FF2B5EF4-FFF2-40B4-BE49-F238E27FC236}">
              <a16:creationId xmlns:a16="http://schemas.microsoft.com/office/drawing/2014/main" id="{00000000-0008-0000-0600-000007000000}"/>
            </a:ext>
          </a:extLst>
        </xdr:cNvPr>
        <xdr:cNvPicPr/>
      </xdr:nvPicPr>
      <xdr:blipFill>
        <a:blip xmlns:r="http://schemas.openxmlformats.org/officeDocument/2006/relationships" r:embed="rId1"/>
        <a:stretch/>
      </xdr:blipFill>
      <xdr:spPr>
        <a:xfrm>
          <a:off x="0" y="85680"/>
          <a:ext cx="2456280" cy="9010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819000</xdr:colOff>
      <xdr:row>8</xdr:row>
      <xdr:rowOff>214200</xdr:rowOff>
    </xdr:from>
    <xdr:to>
      <xdr:col>14</xdr:col>
      <xdr:colOff>212040</xdr:colOff>
      <xdr:row>16</xdr:row>
      <xdr:rowOff>67320</xdr:rowOff>
    </xdr:to>
    <xdr:graphicFrame macro="">
      <xdr:nvGraphicFramePr>
        <xdr:cNvPr id="8" name="Chart 1">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78840</xdr:rowOff>
    </xdr:from>
    <xdr:to>
      <xdr:col>1</xdr:col>
      <xdr:colOff>478080</xdr:colOff>
      <xdr:row>1</xdr:row>
      <xdr:rowOff>377280</xdr:rowOff>
    </xdr:to>
    <xdr:pic>
      <xdr:nvPicPr>
        <xdr:cNvPr id="9" name="/xl/media/image5.png">
          <a:extLst>
            <a:ext uri="{FF2B5EF4-FFF2-40B4-BE49-F238E27FC236}">
              <a16:creationId xmlns:a16="http://schemas.microsoft.com/office/drawing/2014/main" id="{00000000-0008-0000-0700-000009000000}"/>
            </a:ext>
          </a:extLst>
        </xdr:cNvPr>
        <xdr:cNvPicPr/>
      </xdr:nvPicPr>
      <xdr:blipFill>
        <a:blip xmlns:r="http://schemas.openxmlformats.org/officeDocument/2006/relationships" r:embed="rId2"/>
        <a:stretch/>
      </xdr:blipFill>
      <xdr:spPr>
        <a:xfrm>
          <a:off x="0" y="78840"/>
          <a:ext cx="2491560" cy="90792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304920</xdr:colOff>
      <xdr:row>4</xdr:row>
      <xdr:rowOff>90360</xdr:rowOff>
    </xdr:from>
    <xdr:to>
      <xdr:col>25</xdr:col>
      <xdr:colOff>148680</xdr:colOff>
      <xdr:row>14</xdr:row>
      <xdr:rowOff>67320</xdr:rowOff>
    </xdr:to>
    <xdr:graphicFrame macro="">
      <xdr:nvGraphicFramePr>
        <xdr:cNvPr id="10" name="Chart 1">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78840</xdr:rowOff>
    </xdr:from>
    <xdr:to>
      <xdr:col>0</xdr:col>
      <xdr:colOff>2491560</xdr:colOff>
      <xdr:row>1</xdr:row>
      <xdr:rowOff>453240</xdr:rowOff>
    </xdr:to>
    <xdr:pic>
      <xdr:nvPicPr>
        <xdr:cNvPr id="11" name="/xl/media/image6.png">
          <a:extLst>
            <a:ext uri="{FF2B5EF4-FFF2-40B4-BE49-F238E27FC236}">
              <a16:creationId xmlns:a16="http://schemas.microsoft.com/office/drawing/2014/main" id="{00000000-0008-0000-0800-00000B000000}"/>
            </a:ext>
          </a:extLst>
        </xdr:cNvPr>
        <xdr:cNvPicPr/>
      </xdr:nvPicPr>
      <xdr:blipFill>
        <a:blip xmlns:r="http://schemas.openxmlformats.org/officeDocument/2006/relationships" r:embed="rId2"/>
        <a:stretch/>
      </xdr:blipFill>
      <xdr:spPr>
        <a:xfrm>
          <a:off x="0" y="78840"/>
          <a:ext cx="2491560" cy="90792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447840</xdr:colOff>
      <xdr:row>4</xdr:row>
      <xdr:rowOff>4680</xdr:rowOff>
    </xdr:from>
    <xdr:to>
      <xdr:col>7</xdr:col>
      <xdr:colOff>196200</xdr:colOff>
      <xdr:row>18</xdr:row>
      <xdr:rowOff>100800</xdr:rowOff>
    </xdr:to>
    <xdr:graphicFrame macro="">
      <xdr:nvGraphicFramePr>
        <xdr:cNvPr id="12" name="Chart 1">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78840</xdr:rowOff>
    </xdr:from>
    <xdr:to>
      <xdr:col>0</xdr:col>
      <xdr:colOff>2491560</xdr:colOff>
      <xdr:row>1</xdr:row>
      <xdr:rowOff>453240</xdr:rowOff>
    </xdr:to>
    <xdr:pic>
      <xdr:nvPicPr>
        <xdr:cNvPr id="13" name="/xl/media/image7.png">
          <a:extLst>
            <a:ext uri="{FF2B5EF4-FFF2-40B4-BE49-F238E27FC236}">
              <a16:creationId xmlns:a16="http://schemas.microsoft.com/office/drawing/2014/main" id="{00000000-0008-0000-0900-00000D000000}"/>
            </a:ext>
          </a:extLst>
        </xdr:cNvPr>
        <xdr:cNvPicPr/>
      </xdr:nvPicPr>
      <xdr:blipFill>
        <a:blip xmlns:r="http://schemas.openxmlformats.org/officeDocument/2006/relationships" r:embed="rId2"/>
        <a:stretch/>
      </xdr:blipFill>
      <xdr:spPr>
        <a:xfrm>
          <a:off x="0" y="78840"/>
          <a:ext cx="2491560" cy="90792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314280</xdr:colOff>
      <xdr:row>4</xdr:row>
      <xdr:rowOff>42840</xdr:rowOff>
    </xdr:from>
    <xdr:to>
      <xdr:col>11</xdr:col>
      <xdr:colOff>186480</xdr:colOff>
      <xdr:row>8</xdr:row>
      <xdr:rowOff>1853280</xdr:rowOff>
    </xdr:to>
    <xdr:graphicFrame macro="">
      <xdr:nvGraphicFramePr>
        <xdr:cNvPr id="14" name="Chart 1">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78840</xdr:rowOff>
    </xdr:from>
    <xdr:to>
      <xdr:col>2</xdr:col>
      <xdr:colOff>376920</xdr:colOff>
      <xdr:row>1</xdr:row>
      <xdr:rowOff>453240</xdr:rowOff>
    </xdr:to>
    <xdr:pic>
      <xdr:nvPicPr>
        <xdr:cNvPr id="15" name="/xl/media/image8.png">
          <a:extLst>
            <a:ext uri="{FF2B5EF4-FFF2-40B4-BE49-F238E27FC236}">
              <a16:creationId xmlns:a16="http://schemas.microsoft.com/office/drawing/2014/main" id="{00000000-0008-0000-0A00-00000F000000}"/>
            </a:ext>
          </a:extLst>
        </xdr:cNvPr>
        <xdr:cNvPicPr/>
      </xdr:nvPicPr>
      <xdr:blipFill>
        <a:blip xmlns:r="http://schemas.openxmlformats.org/officeDocument/2006/relationships" r:embed="rId2"/>
        <a:stretch/>
      </xdr:blipFill>
      <xdr:spPr>
        <a:xfrm>
          <a:off x="0" y="78840"/>
          <a:ext cx="2491560" cy="907920"/>
        </a:xfrm>
        <a:prstGeom prst="rect">
          <a:avLst/>
        </a:prstGeom>
        <a:ln w="0">
          <a:noFill/>
        </a:ln>
      </xdr:spPr>
    </xdr:pic>
    <xdr:clientData/>
  </xdr:twoCellAnchor>
</xdr:wsDr>
</file>

<file path=xl/theme/theme1.xml><?xml version="1.0" encoding="utf-8"?>
<a:theme xmlns:a="http://schemas.openxmlformats.org/drawingml/2006/main" name="Custom 1">
  <a:themeElements>
    <a:clrScheme name="Custom 1">
      <a:dk1>
        <a:srgbClr val="000000"/>
      </a:dk1>
      <a:lt1>
        <a:srgbClr val="FFFFFF"/>
      </a:lt1>
      <a:dk2>
        <a:srgbClr val="1F497D"/>
      </a:dk2>
      <a:lt2>
        <a:srgbClr val="EEECE1"/>
      </a:lt2>
      <a:accent1>
        <a:srgbClr val="FEDAFB"/>
      </a:accent1>
      <a:accent2>
        <a:srgbClr val="76923C"/>
      </a:accent2>
      <a:accent3>
        <a:srgbClr val="FDEADA"/>
      </a:accent3>
      <a:accent4>
        <a:srgbClr val="8064A2"/>
      </a:accent4>
      <a:accent5>
        <a:srgbClr val="C3D69B"/>
      </a:accent5>
      <a:accent6>
        <a:srgbClr val="FDEADA"/>
      </a:accent6>
      <a:hlink>
        <a:srgbClr val="548DD4"/>
      </a:hlink>
      <a:folHlink>
        <a:srgbClr val="800080"/>
      </a:folHlink>
    </a:clrScheme>
    <a:fontScheme name="Office">
      <a:majorFont>
        <a:latin typeface="Calibri"/>
        <a:ea typeface="Calibri"/>
        <a:cs typeface="Calibri"/>
      </a:majorFont>
      <a:minorFont>
        <a:latin typeface="Calibri"/>
        <a:ea typeface="Calibri"/>
        <a:cs typeface="Calibri"/>
      </a:minorFont>
    </a:fontScheme>
    <a:fmtScheme>
      <a:fillStyleLst>
        <a:solidFill>
          <a:schemeClr val="phClr"/>
        </a:solidFill>
        <a:solidFill>
          <a:schemeClr val="dk1"/>
        </a:solidFill>
        <a:solidFill>
          <a:schemeClr val="accent1"/>
        </a:soli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3" Type="http://schemas.openxmlformats.org/officeDocument/2006/relationships/hyperlink" Target="https://ides.illinois.gov/" TargetMode="External"/><Relationship Id="rId18" Type="http://schemas.openxmlformats.org/officeDocument/2006/relationships/hyperlink" Target="https://laworks.net/" TargetMode="External"/><Relationship Id="rId26" Type="http://schemas.openxmlformats.org/officeDocument/2006/relationships/hyperlink" Target="https://dli.mt.gov/" TargetMode="External"/><Relationship Id="rId39" Type="http://schemas.openxmlformats.org/officeDocument/2006/relationships/hyperlink" Target="https://dlt.ri.gov/" TargetMode="External"/><Relationship Id="rId21" Type="http://schemas.openxmlformats.org/officeDocument/2006/relationships/hyperlink" Target="https://mass.gov/dua" TargetMode="External"/><Relationship Id="rId34" Type="http://schemas.openxmlformats.org/officeDocument/2006/relationships/hyperlink" Target="https://jobsnd.com/" TargetMode="External"/><Relationship Id="rId42" Type="http://schemas.openxmlformats.org/officeDocument/2006/relationships/hyperlink" Target="https://tn.gov/workforce" TargetMode="External"/><Relationship Id="rId47" Type="http://schemas.openxmlformats.org/officeDocument/2006/relationships/hyperlink" Target="https://esd.wa.gov/" TargetMode="External"/><Relationship Id="rId50" Type="http://schemas.openxmlformats.org/officeDocument/2006/relationships/hyperlink" Target="https://wyomingworkforce.org/" TargetMode="External"/><Relationship Id="rId7" Type="http://schemas.openxmlformats.org/officeDocument/2006/relationships/hyperlink" Target="https://ct.gov/dol" TargetMode="External"/><Relationship Id="rId2" Type="http://schemas.openxmlformats.org/officeDocument/2006/relationships/hyperlink" Target="https://labor.alaska.gov/" TargetMode="External"/><Relationship Id="rId16" Type="http://schemas.openxmlformats.org/officeDocument/2006/relationships/hyperlink" Target="https://dol.ks.gov/" TargetMode="External"/><Relationship Id="rId29" Type="http://schemas.openxmlformats.org/officeDocument/2006/relationships/hyperlink" Target="https://nhes.nh.gov/" TargetMode="External"/><Relationship Id="rId11" Type="http://schemas.openxmlformats.org/officeDocument/2006/relationships/hyperlink" Target="https://labor.hawaii.gov/" TargetMode="External"/><Relationship Id="rId24" Type="http://schemas.openxmlformats.org/officeDocument/2006/relationships/hyperlink" Target="https://mdes.ms.gov/" TargetMode="External"/><Relationship Id="rId32" Type="http://schemas.openxmlformats.org/officeDocument/2006/relationships/hyperlink" Target="https://labor.ny.gov/" TargetMode="External"/><Relationship Id="rId37" Type="http://schemas.openxmlformats.org/officeDocument/2006/relationships/hyperlink" Target="https://oregon.gov/employ" TargetMode="External"/><Relationship Id="rId40" Type="http://schemas.openxmlformats.org/officeDocument/2006/relationships/hyperlink" Target="https://dew.sc.gov/" TargetMode="External"/><Relationship Id="rId45" Type="http://schemas.openxmlformats.org/officeDocument/2006/relationships/hyperlink" Target="https://labor.vermont.gov/" TargetMode="External"/><Relationship Id="rId5" Type="http://schemas.openxmlformats.org/officeDocument/2006/relationships/hyperlink" Target="https://edd.ca.gov/" TargetMode="External"/><Relationship Id="rId15" Type="http://schemas.openxmlformats.org/officeDocument/2006/relationships/hyperlink" Target="https://iowaworkforcedevelopment.gov/" TargetMode="External"/><Relationship Id="rId23" Type="http://schemas.openxmlformats.org/officeDocument/2006/relationships/hyperlink" Target="https://uimn.org/" TargetMode="External"/><Relationship Id="rId28" Type="http://schemas.openxmlformats.org/officeDocument/2006/relationships/hyperlink" Target="https://detr.nv.gov/" TargetMode="External"/><Relationship Id="rId36" Type="http://schemas.openxmlformats.org/officeDocument/2006/relationships/hyperlink" Target="https://oesc.ok.gov/" TargetMode="External"/><Relationship Id="rId49" Type="http://schemas.openxmlformats.org/officeDocument/2006/relationships/hyperlink" Target="https://dwd.wisconsin.gov/" TargetMode="External"/><Relationship Id="rId10" Type="http://schemas.openxmlformats.org/officeDocument/2006/relationships/hyperlink" Target="https://dol.georgia.gov/" TargetMode="External"/><Relationship Id="rId19" Type="http://schemas.openxmlformats.org/officeDocument/2006/relationships/hyperlink" Target="https://maine.gov/labor" TargetMode="External"/><Relationship Id="rId31" Type="http://schemas.openxmlformats.org/officeDocument/2006/relationships/hyperlink" Target="https://dws.state.nm.us/" TargetMode="External"/><Relationship Id="rId44" Type="http://schemas.openxmlformats.org/officeDocument/2006/relationships/hyperlink" Target="https://jobs.utah.gov/" TargetMode="External"/><Relationship Id="rId4" Type="http://schemas.openxmlformats.org/officeDocument/2006/relationships/hyperlink" Target="https://dws.arkansas.gov/" TargetMode="External"/><Relationship Id="rId9" Type="http://schemas.openxmlformats.org/officeDocument/2006/relationships/hyperlink" Target="https://floridarevenue.com/" TargetMode="External"/><Relationship Id="rId14" Type="http://schemas.openxmlformats.org/officeDocument/2006/relationships/hyperlink" Target="https://in.gov/dwd" TargetMode="External"/><Relationship Id="rId22" Type="http://schemas.openxmlformats.org/officeDocument/2006/relationships/hyperlink" Target="https://michigan.gov/leo" TargetMode="External"/><Relationship Id="rId27" Type="http://schemas.openxmlformats.org/officeDocument/2006/relationships/hyperlink" Target="https://dol.nebraska.gov/" TargetMode="External"/><Relationship Id="rId30" Type="http://schemas.openxmlformats.org/officeDocument/2006/relationships/hyperlink" Target="https://myunemployment.nj.gov/" TargetMode="External"/><Relationship Id="rId35" Type="http://schemas.openxmlformats.org/officeDocument/2006/relationships/hyperlink" Target="https://unemployment.ohio.gov/" TargetMode="External"/><Relationship Id="rId43" Type="http://schemas.openxmlformats.org/officeDocument/2006/relationships/hyperlink" Target="https://twc.texas.gov/" TargetMode="External"/><Relationship Id="rId48" Type="http://schemas.openxmlformats.org/officeDocument/2006/relationships/hyperlink" Target="https://workforcewv.org/" TargetMode="External"/><Relationship Id="rId8" Type="http://schemas.openxmlformats.org/officeDocument/2006/relationships/hyperlink" Target="https://labor.delaware.gov/" TargetMode="External"/><Relationship Id="rId51" Type="http://schemas.openxmlformats.org/officeDocument/2006/relationships/drawing" Target="../drawings/drawing13.xml"/><Relationship Id="rId3" Type="http://schemas.openxmlformats.org/officeDocument/2006/relationships/hyperlink" Target="https://azui.gov/" TargetMode="External"/><Relationship Id="rId12" Type="http://schemas.openxmlformats.org/officeDocument/2006/relationships/hyperlink" Target="https://labor.idaho.gov/" TargetMode="External"/><Relationship Id="rId17" Type="http://schemas.openxmlformats.org/officeDocument/2006/relationships/hyperlink" Target="https://kcc.ky.gov/" TargetMode="External"/><Relationship Id="rId25" Type="http://schemas.openxmlformats.org/officeDocument/2006/relationships/hyperlink" Target="https://labor.mo.gov/" TargetMode="External"/><Relationship Id="rId33" Type="http://schemas.openxmlformats.org/officeDocument/2006/relationships/hyperlink" Target="https://des.nc.gov/" TargetMode="External"/><Relationship Id="rId38" Type="http://schemas.openxmlformats.org/officeDocument/2006/relationships/hyperlink" Target="https://uc.pa.gov/" TargetMode="External"/><Relationship Id="rId46" Type="http://schemas.openxmlformats.org/officeDocument/2006/relationships/hyperlink" Target="https://vec.virginia.gov/" TargetMode="External"/><Relationship Id="rId20" Type="http://schemas.openxmlformats.org/officeDocument/2006/relationships/hyperlink" Target="https://labor.maryland.gov/" TargetMode="External"/><Relationship Id="rId41" Type="http://schemas.openxmlformats.org/officeDocument/2006/relationships/hyperlink" Target="https://dlr.sd.gov/" TargetMode="External"/><Relationship Id="rId1" Type="http://schemas.openxmlformats.org/officeDocument/2006/relationships/hyperlink" Target="https://labor.alabama.gov/" TargetMode="External"/><Relationship Id="rId6" Type="http://schemas.openxmlformats.org/officeDocument/2006/relationships/hyperlink" Target="https://cdle.colorado.gov/"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topcashback.com/" TargetMode="External"/><Relationship Id="rId13" Type="http://schemas.openxmlformats.org/officeDocument/2006/relationships/hyperlink" Target="https://camelcamelcamel.com/" TargetMode="External"/><Relationship Id="rId18" Type="http://schemas.openxmlformats.org/officeDocument/2006/relationships/hyperlink" Target="https://www.zoom.com/" TargetMode="External"/><Relationship Id="rId26" Type="http://schemas.openxmlformats.org/officeDocument/2006/relationships/hyperlink" Target="https://www.zoho.com/" TargetMode="External"/><Relationship Id="rId3" Type="http://schemas.openxmlformats.org/officeDocument/2006/relationships/hyperlink" Target="https://mailchimp.com/" TargetMode="External"/><Relationship Id="rId21" Type="http://schemas.openxmlformats.org/officeDocument/2006/relationships/hyperlink" Target="https://www.hootsuite.com/" TargetMode="External"/><Relationship Id="rId7" Type="http://schemas.openxmlformats.org/officeDocument/2006/relationships/hyperlink" Target="https://www.rakuten.com/" TargetMode="External"/><Relationship Id="rId12" Type="http://schemas.openxmlformats.org/officeDocument/2006/relationships/hyperlink" Target="https://camelcamelcamel.com/" TargetMode="External"/><Relationship Id="rId17" Type="http://schemas.openxmlformats.org/officeDocument/2006/relationships/hyperlink" Target="https://www.loom.com/" TargetMode="External"/><Relationship Id="rId25" Type="http://schemas.openxmlformats.org/officeDocument/2006/relationships/hyperlink" Target="https://www.findmyshift.com/" TargetMode="External"/><Relationship Id="rId2" Type="http://schemas.openxmlformats.org/officeDocument/2006/relationships/hyperlink" Target="https://chatgpt.com/" TargetMode="External"/><Relationship Id="rId16" Type="http://schemas.openxmlformats.org/officeDocument/2006/relationships/hyperlink" Target="https://www.grammarly.com/" TargetMode="External"/><Relationship Id="rId20" Type="http://schemas.openxmlformats.org/officeDocument/2006/relationships/hyperlink" Target="https://calendly.com/" TargetMode="External"/><Relationship Id="rId1" Type="http://schemas.openxmlformats.org/officeDocument/2006/relationships/hyperlink" Target="https://www.canva.com/" TargetMode="External"/><Relationship Id="rId6" Type="http://schemas.openxmlformats.org/officeDocument/2006/relationships/hyperlink" Target="https://subjectline.com/" TargetMode="External"/><Relationship Id="rId11" Type="http://schemas.openxmlformats.org/officeDocument/2006/relationships/hyperlink" Target="https://thekrazycouponlady.com/" TargetMode="External"/><Relationship Id="rId24" Type="http://schemas.openxmlformats.org/officeDocument/2006/relationships/hyperlink" Target="https://www.findmyshift.com/" TargetMode="External"/><Relationship Id="rId5" Type="http://schemas.openxmlformats.org/officeDocument/2006/relationships/hyperlink" Target="https://subjectline.com/" TargetMode="External"/><Relationship Id="rId15" Type="http://schemas.openxmlformats.org/officeDocument/2006/relationships/hyperlink" Target="https://claude.ai/" TargetMode="External"/><Relationship Id="rId23" Type="http://schemas.openxmlformats.org/officeDocument/2006/relationships/hyperlink" Target="https://www.jotform.com/" TargetMode="External"/><Relationship Id="rId28" Type="http://schemas.openxmlformats.org/officeDocument/2006/relationships/drawing" Target="../drawings/drawing14.xml"/><Relationship Id="rId10" Type="http://schemas.openxmlformats.org/officeDocument/2006/relationships/hyperlink" Target="https://thekrazycouponlady.com/" TargetMode="External"/><Relationship Id="rId19" Type="http://schemas.openxmlformats.org/officeDocument/2006/relationships/hyperlink" Target="https://zoom.us/" TargetMode="External"/><Relationship Id="rId4" Type="http://schemas.openxmlformats.org/officeDocument/2006/relationships/hyperlink" Target="https://evernote.com/" TargetMode="External"/><Relationship Id="rId9" Type="http://schemas.openxmlformats.org/officeDocument/2006/relationships/hyperlink" Target="https://www.joinhoney.com/" TargetMode="External"/><Relationship Id="rId14" Type="http://schemas.openxmlformats.org/officeDocument/2006/relationships/hyperlink" Target="https://chatgpt.com/" TargetMode="External"/><Relationship Id="rId22" Type="http://schemas.openxmlformats.org/officeDocument/2006/relationships/hyperlink" Target="https://www.jotform.com/" TargetMode="External"/><Relationship Id="rId27" Type="http://schemas.openxmlformats.org/officeDocument/2006/relationships/hyperlink" Target="https://www.zoho.com/"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79BC"/>
  </sheetPr>
  <dimension ref="A1:U47"/>
  <sheetViews>
    <sheetView showGridLines="0" topLeftCell="A25" zoomScaleNormal="100" workbookViewId="0">
      <selection activeCell="S11" sqref="S11"/>
    </sheetView>
  </sheetViews>
  <sheetFormatPr defaultColWidth="8.7109375" defaultRowHeight="15" x14ac:dyDescent="0.25"/>
  <cols>
    <col min="1" max="1" width="62.85546875" customWidth="1"/>
    <col min="15" max="15" width="17.42578125" customWidth="1"/>
  </cols>
  <sheetData>
    <row r="1" spans="1:21" ht="87" customHeight="1" x14ac:dyDescent="0.25"/>
    <row r="2" spans="1:21" ht="31.5" customHeight="1" x14ac:dyDescent="0.5">
      <c r="A2" s="577" t="s">
        <v>503</v>
      </c>
      <c r="B2" s="577"/>
      <c r="C2" s="577"/>
      <c r="D2" s="577"/>
      <c r="E2" s="577"/>
      <c r="F2" s="577"/>
      <c r="G2" s="577"/>
      <c r="H2" s="577"/>
      <c r="I2" s="577"/>
      <c r="J2" s="577"/>
      <c r="K2" s="577"/>
      <c r="L2" s="577"/>
      <c r="M2" s="577"/>
      <c r="N2" s="577"/>
      <c r="O2" s="577"/>
      <c r="P2" s="530"/>
      <c r="Q2" s="530"/>
      <c r="R2" s="530"/>
    </row>
    <row r="3" spans="1:21" ht="17.25" customHeight="1" x14ac:dyDescent="0.25">
      <c r="A3" s="521"/>
      <c r="B3" s="521"/>
      <c r="C3" s="531"/>
      <c r="D3" s="521"/>
      <c r="E3" s="521"/>
      <c r="F3" s="521"/>
      <c r="G3" s="521"/>
      <c r="H3" s="521"/>
      <c r="I3" s="521"/>
      <c r="J3" s="521"/>
      <c r="K3" s="521"/>
      <c r="L3" s="521"/>
      <c r="M3" s="521"/>
      <c r="N3" s="521"/>
      <c r="O3" s="521"/>
      <c r="P3" s="521"/>
      <c r="Q3" s="521"/>
      <c r="R3" s="521"/>
      <c r="S3" s="521"/>
      <c r="T3" s="521"/>
      <c r="U3" s="521"/>
    </row>
    <row r="4" spans="1:21" ht="15" customHeight="1" x14ac:dyDescent="0.25">
      <c r="A4" s="521"/>
      <c r="B4" s="521"/>
      <c r="C4" s="531"/>
      <c r="D4" s="521"/>
      <c r="E4" s="521"/>
      <c r="F4" s="521"/>
      <c r="G4" s="521"/>
      <c r="H4" s="521"/>
      <c r="I4" s="521"/>
      <c r="J4" s="521"/>
      <c r="K4" s="521"/>
      <c r="L4" s="521"/>
      <c r="M4" s="521"/>
      <c r="N4" s="521"/>
      <c r="O4" s="521"/>
      <c r="P4" s="521"/>
      <c r="Q4" s="521"/>
      <c r="R4" s="521"/>
      <c r="S4" s="521"/>
      <c r="T4" s="521"/>
      <c r="U4" s="521"/>
    </row>
    <row r="5" spans="1:21" ht="15" customHeight="1" x14ac:dyDescent="0.25">
      <c r="A5" s="521"/>
      <c r="B5" s="521"/>
      <c r="C5" s="531"/>
      <c r="D5" s="521"/>
      <c r="E5" s="521"/>
      <c r="F5" s="521"/>
      <c r="G5" s="521"/>
      <c r="H5" s="521"/>
      <c r="I5" s="521"/>
      <c r="J5" s="521"/>
      <c r="K5" s="521"/>
      <c r="L5" s="521"/>
      <c r="M5" s="521"/>
      <c r="N5" s="521"/>
      <c r="O5" s="521"/>
      <c r="P5" s="521"/>
      <c r="Q5" s="521"/>
      <c r="R5" s="521"/>
      <c r="S5" s="521"/>
      <c r="T5" s="521"/>
      <c r="U5" s="521"/>
    </row>
    <row r="6" spans="1:21" ht="15" customHeight="1" x14ac:dyDescent="0.25">
      <c r="A6" s="521"/>
      <c r="B6" s="521"/>
      <c r="C6" s="531"/>
      <c r="D6" s="521"/>
      <c r="E6" s="521"/>
      <c r="F6" s="521"/>
      <c r="G6" s="521"/>
      <c r="H6" s="521"/>
      <c r="I6" s="521"/>
      <c r="J6" s="521"/>
      <c r="K6" s="521"/>
      <c r="L6" s="521"/>
      <c r="M6" s="521"/>
      <c r="N6" s="521"/>
      <c r="O6" s="521"/>
      <c r="P6" s="521"/>
      <c r="Q6" s="521"/>
      <c r="R6" s="521"/>
      <c r="S6" s="521"/>
      <c r="T6" s="521"/>
      <c r="U6" s="521"/>
    </row>
    <row r="7" spans="1:21" ht="15" customHeight="1" x14ac:dyDescent="0.25">
      <c r="A7" s="521"/>
      <c r="B7" s="521"/>
      <c r="C7" s="531"/>
      <c r="D7" s="521"/>
      <c r="E7" s="521"/>
      <c r="F7" s="521"/>
      <c r="G7" s="521"/>
      <c r="H7" s="521"/>
      <c r="I7" s="521"/>
      <c r="J7" s="521"/>
      <c r="K7" s="521"/>
      <c r="L7" s="521"/>
      <c r="M7" s="521"/>
      <c r="N7" s="521"/>
      <c r="O7" s="521"/>
      <c r="P7" s="521"/>
      <c r="Q7" s="521"/>
      <c r="R7" s="521"/>
      <c r="S7" s="521"/>
      <c r="T7" s="521"/>
      <c r="U7" s="521"/>
    </row>
    <row r="8" spans="1:21" ht="15" customHeight="1" x14ac:dyDescent="0.25">
      <c r="A8" s="521"/>
      <c r="B8" s="521"/>
      <c r="C8" s="531"/>
      <c r="D8" s="521"/>
      <c r="E8" s="521"/>
      <c r="F8" s="521"/>
      <c r="G8" s="521"/>
      <c r="H8" s="521"/>
      <c r="I8" s="521"/>
      <c r="J8" s="521"/>
      <c r="K8" s="521"/>
      <c r="L8" s="521"/>
      <c r="M8" s="521"/>
      <c r="N8" s="521"/>
      <c r="O8" s="521"/>
      <c r="P8" s="521"/>
      <c r="Q8" s="521"/>
      <c r="R8" s="521"/>
      <c r="S8" s="521"/>
      <c r="T8" s="521"/>
      <c r="U8" s="521"/>
    </row>
    <row r="9" spans="1:21" ht="15" customHeight="1" x14ac:dyDescent="0.25">
      <c r="A9" s="521"/>
      <c r="B9" s="521"/>
      <c r="C9" s="531"/>
      <c r="D9" s="521"/>
      <c r="E9" s="521"/>
      <c r="F9" s="521"/>
      <c r="G9" s="521"/>
      <c r="H9" s="521"/>
      <c r="I9" s="521"/>
      <c r="J9" s="521"/>
      <c r="K9" s="521"/>
      <c r="L9" s="521"/>
      <c r="M9" s="521"/>
      <c r="N9" s="521"/>
      <c r="O9" s="521"/>
      <c r="P9" s="521"/>
      <c r="Q9" s="521"/>
      <c r="R9" s="521"/>
      <c r="S9" s="521"/>
      <c r="T9" s="521"/>
      <c r="U9" s="521"/>
    </row>
    <row r="10" spans="1:21" ht="15" customHeight="1" x14ac:dyDescent="0.25">
      <c r="A10" s="521"/>
      <c r="B10" s="521"/>
      <c r="C10" s="531"/>
      <c r="D10" s="521"/>
      <c r="E10" s="521"/>
      <c r="F10" s="521"/>
      <c r="G10" s="521"/>
      <c r="H10" s="521"/>
      <c r="I10" s="521"/>
      <c r="J10" s="521"/>
      <c r="K10" s="521"/>
      <c r="L10" s="521"/>
      <c r="M10" s="521"/>
      <c r="N10" s="521"/>
      <c r="O10" s="521"/>
      <c r="P10" s="521"/>
      <c r="Q10" s="521"/>
      <c r="R10" s="521"/>
      <c r="S10" s="521"/>
      <c r="T10" s="521"/>
      <c r="U10" s="521"/>
    </row>
    <row r="11" spans="1:21" ht="15" customHeight="1" x14ac:dyDescent="0.25">
      <c r="A11" s="521"/>
      <c r="B11" s="521"/>
      <c r="C11" s="531"/>
      <c r="D11" s="521"/>
      <c r="E11" s="521"/>
      <c r="F11" s="521"/>
      <c r="G11" s="521"/>
      <c r="H11" s="521"/>
      <c r="I11" s="521"/>
      <c r="J11" s="521"/>
      <c r="K11" s="521"/>
      <c r="L11" s="521"/>
      <c r="M11" s="521"/>
      <c r="N11" s="521"/>
      <c r="O11" s="521"/>
      <c r="P11" s="521"/>
      <c r="Q11" s="521"/>
      <c r="R11" s="521"/>
      <c r="T11" s="521"/>
      <c r="U11" s="521"/>
    </row>
    <row r="12" spans="1:21" ht="15" customHeight="1" x14ac:dyDescent="0.25">
      <c r="A12" s="521"/>
      <c r="B12" s="521"/>
      <c r="C12" s="531"/>
      <c r="D12" s="521"/>
      <c r="E12" s="521"/>
      <c r="F12" s="521"/>
      <c r="G12" s="521"/>
      <c r="H12" s="521"/>
      <c r="I12" s="521"/>
      <c r="J12" s="521"/>
      <c r="K12" s="521"/>
      <c r="L12" s="521"/>
      <c r="M12" s="521"/>
      <c r="N12" s="521"/>
      <c r="O12" s="521"/>
      <c r="P12" s="521"/>
      <c r="Q12" s="521"/>
      <c r="R12" s="521"/>
      <c r="S12" s="521"/>
      <c r="T12" s="521"/>
      <c r="U12" s="521"/>
    </row>
    <row r="13" spans="1:21" ht="15" customHeight="1" x14ac:dyDescent="0.25">
      <c r="A13" s="521"/>
      <c r="B13" s="521"/>
      <c r="C13" s="531"/>
      <c r="D13" s="521"/>
      <c r="E13" s="521"/>
      <c r="F13" s="521"/>
      <c r="G13" s="521"/>
      <c r="H13" s="521"/>
      <c r="I13" s="521"/>
      <c r="J13" s="521"/>
      <c r="K13" s="532"/>
      <c r="L13" s="521"/>
      <c r="M13" s="521"/>
      <c r="N13" s="521"/>
      <c r="O13" s="521"/>
      <c r="P13" s="521"/>
      <c r="Q13" s="521"/>
      <c r="R13" s="521"/>
      <c r="S13" s="521"/>
      <c r="T13" s="521"/>
      <c r="U13" s="521"/>
    </row>
    <row r="14" spans="1:21" ht="303" customHeight="1" x14ac:dyDescent="0.25">
      <c r="A14" s="521"/>
      <c r="B14" s="521"/>
      <c r="C14" s="531"/>
      <c r="D14" s="521"/>
      <c r="E14" s="521"/>
      <c r="F14" s="521"/>
      <c r="G14" s="521"/>
      <c r="H14" s="521"/>
      <c r="I14" s="521"/>
      <c r="J14" s="521"/>
      <c r="K14" s="532"/>
      <c r="L14" s="521"/>
      <c r="M14" s="521"/>
      <c r="N14" s="521"/>
      <c r="O14" s="521"/>
      <c r="P14" s="521"/>
      <c r="Q14" s="521"/>
      <c r="R14" s="521"/>
      <c r="S14" s="521"/>
      <c r="T14" s="521"/>
      <c r="U14" s="521"/>
    </row>
    <row r="15" spans="1:21" ht="67.5" customHeight="1" x14ac:dyDescent="0.25">
      <c r="C15" s="4"/>
      <c r="K15" s="5"/>
    </row>
    <row r="16" spans="1:21" ht="28.5" customHeight="1" x14ac:dyDescent="0.25">
      <c r="A16" s="578" t="s">
        <v>0</v>
      </c>
      <c r="B16" s="578"/>
      <c r="C16" s="578"/>
      <c r="D16" s="578"/>
      <c r="E16" s="578"/>
      <c r="F16" s="578"/>
      <c r="G16" s="578"/>
      <c r="H16" s="578"/>
      <c r="I16" s="578"/>
      <c r="J16" s="578"/>
      <c r="K16" s="578"/>
      <c r="L16" s="578"/>
      <c r="M16" s="578"/>
      <c r="N16" s="578"/>
      <c r="O16" s="578"/>
    </row>
    <row r="17" spans="1:15" ht="15" customHeight="1" x14ac:dyDescent="0.25">
      <c r="A17" s="567" t="s">
        <v>605</v>
      </c>
      <c r="B17" s="568"/>
      <c r="C17" s="568"/>
      <c r="D17" s="569"/>
      <c r="E17" s="569"/>
      <c r="F17" s="569"/>
      <c r="G17" s="570"/>
      <c r="H17" s="569"/>
      <c r="I17" s="569"/>
      <c r="J17" s="569"/>
      <c r="K17" s="569"/>
      <c r="L17" s="569"/>
      <c r="M17" s="569"/>
      <c r="N17" s="569"/>
      <c r="O17" s="569"/>
    </row>
    <row r="18" spans="1:15" ht="15" customHeight="1" thickBot="1" x14ac:dyDescent="0.3">
      <c r="B18" s="4"/>
      <c r="C18" s="4"/>
    </row>
    <row r="19" spans="1:15" ht="21.95" customHeight="1" x14ac:dyDescent="0.25">
      <c r="A19" s="554" t="s">
        <v>1</v>
      </c>
      <c r="B19" s="541">
        <v>24.99</v>
      </c>
      <c r="C19" s="4"/>
      <c r="H19" s="3"/>
    </row>
    <row r="20" spans="1:15" ht="21.95" customHeight="1" x14ac:dyDescent="0.25">
      <c r="A20" s="555" t="s">
        <v>2</v>
      </c>
      <c r="B20" s="550">
        <v>24.99</v>
      </c>
      <c r="C20" s="4"/>
    </row>
    <row r="21" spans="1:15" ht="21.95" customHeight="1" x14ac:dyDescent="0.25">
      <c r="A21" s="555" t="s">
        <v>3</v>
      </c>
      <c r="B21" s="550">
        <v>19.989999999999998</v>
      </c>
      <c r="C21" s="4"/>
    </row>
    <row r="22" spans="1:15" ht="21.95" customHeight="1" x14ac:dyDescent="0.25">
      <c r="A22" s="556" t="s">
        <v>4</v>
      </c>
      <c r="B22" s="550">
        <v>19.989999999999998</v>
      </c>
      <c r="C22" s="4"/>
    </row>
    <row r="23" spans="1:15" ht="21.95" customHeight="1" x14ac:dyDescent="0.25">
      <c r="A23" s="557" t="s">
        <v>5</v>
      </c>
      <c r="B23" s="550">
        <v>59.99</v>
      </c>
      <c r="C23" s="4"/>
    </row>
    <row r="24" spans="1:15" ht="21.95" customHeight="1" x14ac:dyDescent="0.25">
      <c r="A24" s="555" t="s">
        <v>6</v>
      </c>
      <c r="B24" s="550">
        <v>19.989999999999998</v>
      </c>
      <c r="C24" s="4"/>
    </row>
    <row r="25" spans="1:15" ht="21.95" customHeight="1" x14ac:dyDescent="0.25">
      <c r="A25" s="555" t="s">
        <v>7</v>
      </c>
      <c r="B25" s="550">
        <v>19.989999999999998</v>
      </c>
      <c r="C25" s="4"/>
      <c r="F25" s="6"/>
    </row>
    <row r="26" spans="1:15" ht="21.95" customHeight="1" x14ac:dyDescent="0.25">
      <c r="A26" s="555" t="s">
        <v>8</v>
      </c>
      <c r="B26" s="550">
        <v>24.99</v>
      </c>
      <c r="C26" s="4"/>
    </row>
    <row r="27" spans="1:15" ht="21.95" customHeight="1" x14ac:dyDescent="0.25">
      <c r="A27" s="555" t="s">
        <v>9</v>
      </c>
      <c r="B27" s="550">
        <v>19.989999999999998</v>
      </c>
      <c r="C27" s="4"/>
      <c r="F27" s="7"/>
    </row>
    <row r="28" spans="1:15" ht="21.95" customHeight="1" x14ac:dyDescent="0.25">
      <c r="A28" s="556" t="s">
        <v>10</v>
      </c>
      <c r="B28" s="543">
        <v>19.989999999999998</v>
      </c>
      <c r="C28" s="4"/>
    </row>
    <row r="29" spans="1:15" ht="15.75" customHeight="1" x14ac:dyDescent="0.25">
      <c r="A29" s="551"/>
      <c r="B29" s="545"/>
      <c r="C29" s="4"/>
      <c r="F29" s="6"/>
    </row>
    <row r="30" spans="1:15" ht="21.95" customHeight="1" thickBot="1" x14ac:dyDescent="0.3">
      <c r="A30" s="552" t="s">
        <v>11</v>
      </c>
      <c r="B30" s="553">
        <f>SUM(B19:B29)</f>
        <v>254.90000000000003</v>
      </c>
      <c r="C30" s="4"/>
      <c r="F30" s="8"/>
    </row>
    <row r="31" spans="1:15" ht="21.95" customHeight="1" thickBot="1" x14ac:dyDescent="0.3">
      <c r="A31" s="538"/>
      <c r="B31" s="538"/>
      <c r="C31" s="4"/>
      <c r="F31" s="9"/>
    </row>
    <row r="32" spans="1:15" ht="21.95" customHeight="1" x14ac:dyDescent="0.25">
      <c r="A32" s="540" t="s">
        <v>12</v>
      </c>
      <c r="B32" s="541"/>
      <c r="C32" s="4"/>
    </row>
    <row r="33" spans="1:6" ht="21.95" customHeight="1" x14ac:dyDescent="0.25">
      <c r="A33" s="542" t="s">
        <v>13</v>
      </c>
      <c r="B33" s="543">
        <v>19.989999999999998</v>
      </c>
      <c r="F33" s="7"/>
    </row>
    <row r="34" spans="1:6" ht="21.95" customHeight="1" x14ac:dyDescent="0.25">
      <c r="A34" s="544" t="s">
        <v>14</v>
      </c>
      <c r="B34" s="545">
        <v>19.989999999999998</v>
      </c>
      <c r="F34" s="8"/>
    </row>
    <row r="35" spans="1:6" ht="15.75" customHeight="1" x14ac:dyDescent="0.25">
      <c r="A35" s="546"/>
      <c r="B35" s="547"/>
      <c r="F35" s="9"/>
    </row>
    <row r="36" spans="1:6" ht="21.95" customHeight="1" thickBot="1" x14ac:dyDescent="0.3">
      <c r="A36" s="548" t="s">
        <v>11</v>
      </c>
      <c r="B36" s="549">
        <f>SUM(B33:B34)</f>
        <v>39.979999999999997</v>
      </c>
      <c r="F36" s="9"/>
    </row>
    <row r="37" spans="1:6" ht="37.5" customHeight="1" x14ac:dyDescent="0.25">
      <c r="A37" s="558" t="s">
        <v>15</v>
      </c>
      <c r="B37" s="559"/>
      <c r="F37" s="9"/>
    </row>
    <row r="38" spans="1:6" ht="21.95" customHeight="1" x14ac:dyDescent="0.25">
      <c r="A38" s="560" t="s">
        <v>16</v>
      </c>
      <c r="B38" s="550">
        <f>B30</f>
        <v>254.90000000000003</v>
      </c>
    </row>
    <row r="39" spans="1:6" ht="21.95" customHeight="1" x14ac:dyDescent="0.25">
      <c r="A39" s="560" t="s">
        <v>17</v>
      </c>
      <c r="B39" s="550">
        <v>34.979999999999997</v>
      </c>
      <c r="F39" s="7"/>
    </row>
    <row r="40" spans="1:6" ht="21.95" customHeight="1" x14ac:dyDescent="0.25">
      <c r="A40" s="561" t="s">
        <v>11</v>
      </c>
      <c r="B40" s="562">
        <f>SUM(B38:B39)</f>
        <v>289.88000000000005</v>
      </c>
      <c r="F40" s="8"/>
    </row>
    <row r="41" spans="1:6" ht="21.95" customHeight="1" thickBot="1" x14ac:dyDescent="0.3">
      <c r="A41" s="538"/>
      <c r="B41" s="537"/>
      <c r="F41" s="9"/>
    </row>
    <row r="42" spans="1:6" ht="21.95" customHeight="1" x14ac:dyDescent="0.25">
      <c r="A42" s="563" t="s">
        <v>604</v>
      </c>
      <c r="B42" s="559"/>
      <c r="F42" s="9"/>
    </row>
    <row r="43" spans="1:6" ht="21.95" customHeight="1" thickBot="1" x14ac:dyDescent="0.3">
      <c r="A43" s="564" t="s">
        <v>18</v>
      </c>
      <c r="B43" s="565"/>
      <c r="F43" s="9"/>
    </row>
    <row r="44" spans="1:6" ht="21.95" customHeight="1" x14ac:dyDescent="0.25">
      <c r="A44" s="539"/>
      <c r="B44" s="566"/>
    </row>
    <row r="45" spans="1:6" ht="21.95" customHeight="1" x14ac:dyDescent="0.25">
      <c r="A45" s="538"/>
      <c r="B45" s="538"/>
    </row>
    <row r="46" spans="1:6" ht="21.95" customHeight="1" x14ac:dyDescent="0.25">
      <c r="A46" s="538"/>
      <c r="B46" s="538"/>
    </row>
    <row r="47" spans="1:6" ht="21.95" customHeight="1" x14ac:dyDescent="0.25">
      <c r="A47" s="538"/>
      <c r="B47" s="538"/>
    </row>
  </sheetData>
  <mergeCells count="2">
    <mergeCell ref="A2:O2"/>
    <mergeCell ref="A16:O16"/>
  </mergeCells>
  <pageMargins left="0.7" right="0.7" top="0.75" bottom="0.75" header="0.511811023622047" footer="0.511811023622047"/>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D9"/>
  </sheetPr>
  <dimension ref="A1:Q57"/>
  <sheetViews>
    <sheetView showGridLines="0" tabSelected="1" zoomScale="67" zoomScaleNormal="100" workbookViewId="0">
      <selection activeCell="B11" sqref="B11"/>
    </sheetView>
  </sheetViews>
  <sheetFormatPr defaultColWidth="8.7109375" defaultRowHeight="15" x14ac:dyDescent="0.25"/>
  <cols>
    <col min="1" max="1" width="22" customWidth="1"/>
    <col min="2" max="2" width="21.28515625" customWidth="1"/>
    <col min="3" max="6" width="14" customWidth="1"/>
    <col min="7" max="7" width="15.85546875" customWidth="1"/>
    <col min="8" max="10" width="14" customWidth="1"/>
    <col min="11" max="11" width="20" customWidth="1"/>
    <col min="12" max="12" width="17.28515625" customWidth="1"/>
    <col min="13" max="14" width="14" customWidth="1"/>
    <col min="15" max="15" width="7.140625" customWidth="1"/>
    <col min="16" max="16" width="14" customWidth="1"/>
    <col min="17" max="17" width="19.7109375" customWidth="1"/>
    <col min="18" max="18" width="16" customWidth="1"/>
  </cols>
  <sheetData>
    <row r="1" spans="1:17" ht="42" customHeight="1" x14ac:dyDescent="0.25">
      <c r="A1" s="92"/>
      <c r="B1" s="92"/>
      <c r="C1" s="92"/>
      <c r="D1" s="725" t="s">
        <v>438</v>
      </c>
      <c r="E1" s="725"/>
      <c r="F1" s="725"/>
      <c r="G1" s="725"/>
      <c r="H1" s="725"/>
      <c r="I1" s="725"/>
      <c r="J1" s="725"/>
      <c r="K1" s="725"/>
      <c r="L1" s="725"/>
      <c r="M1" s="725"/>
      <c r="N1" s="725"/>
      <c r="O1" s="725"/>
      <c r="P1" s="725"/>
      <c r="Q1" s="725"/>
    </row>
    <row r="2" spans="1:17" ht="24" customHeight="1" x14ac:dyDescent="0.25">
      <c r="A2" s="92"/>
      <c r="B2" s="92"/>
      <c r="C2" s="92"/>
      <c r="D2" s="725"/>
      <c r="E2" s="725"/>
      <c r="F2" s="725"/>
      <c r="G2" s="725"/>
      <c r="H2" s="725"/>
      <c r="I2" s="725"/>
      <c r="J2" s="725"/>
      <c r="K2" s="725"/>
      <c r="L2" s="725"/>
      <c r="M2" s="725"/>
      <c r="N2" s="725"/>
      <c r="O2" s="725"/>
      <c r="P2" s="725"/>
      <c r="Q2" s="725"/>
    </row>
    <row r="3" spans="1:17" ht="15" customHeight="1" x14ac:dyDescent="0.25">
      <c r="A3" s="92"/>
      <c r="B3" s="92"/>
      <c r="C3" s="92"/>
      <c r="D3" s="726" t="s">
        <v>439</v>
      </c>
      <c r="E3" s="726"/>
      <c r="F3" s="726"/>
      <c r="G3" s="726"/>
      <c r="H3" s="726"/>
      <c r="I3" s="726"/>
      <c r="J3" s="726"/>
      <c r="K3" s="726"/>
      <c r="L3" s="726"/>
      <c r="M3" s="726"/>
      <c r="N3" s="726"/>
      <c r="O3" s="726"/>
      <c r="P3" s="726"/>
      <c r="Q3" s="726"/>
    </row>
    <row r="4" spans="1:17" ht="24.75" customHeight="1" x14ac:dyDescent="0.25">
      <c r="A4" s="92"/>
      <c r="B4" s="92"/>
      <c r="C4" s="92"/>
      <c r="D4" s="426"/>
      <c r="E4" s="426"/>
      <c r="F4" s="426"/>
      <c r="G4" s="426"/>
      <c r="H4" s="426"/>
      <c r="I4" s="426"/>
      <c r="J4" s="426"/>
      <c r="K4" s="426"/>
      <c r="L4" s="426"/>
      <c r="M4" s="426"/>
      <c r="N4" s="426"/>
      <c r="O4" s="426"/>
      <c r="P4" s="426"/>
      <c r="Q4" s="426"/>
    </row>
    <row r="5" spans="1:17" ht="24.75" customHeight="1" x14ac:dyDescent="0.25">
      <c r="A5" s="727" t="s">
        <v>111</v>
      </c>
      <c r="B5" s="727"/>
      <c r="C5" s="727"/>
      <c r="D5" s="727"/>
      <c r="E5" s="727"/>
      <c r="F5" s="727"/>
      <c r="G5" s="727"/>
      <c r="H5" s="727"/>
      <c r="I5" s="727"/>
      <c r="J5" s="727"/>
      <c r="K5" s="727"/>
      <c r="L5" s="727"/>
      <c r="M5" s="727"/>
      <c r="N5" s="727"/>
      <c r="O5" s="727"/>
      <c r="P5" s="727"/>
      <c r="Q5" s="727"/>
    </row>
    <row r="6" spans="1:17" ht="24.75" customHeight="1" x14ac:dyDescent="0.25">
      <c r="A6" s="728" t="s">
        <v>440</v>
      </c>
      <c r="B6" s="728"/>
      <c r="C6" s="728"/>
      <c r="D6" s="728"/>
      <c r="E6" s="728"/>
      <c r="F6" s="728"/>
      <c r="G6" s="728"/>
      <c r="H6" s="728"/>
      <c r="I6" s="728"/>
      <c r="J6" s="728"/>
      <c r="K6" s="728"/>
      <c r="L6" s="728"/>
      <c r="M6" s="728"/>
      <c r="N6" s="728"/>
      <c r="O6" s="728"/>
      <c r="P6" s="728"/>
      <c r="Q6" s="728"/>
    </row>
    <row r="7" spans="1:17" ht="24.75" customHeight="1" x14ac:dyDescent="0.25">
      <c r="A7" s="728"/>
      <c r="B7" s="728"/>
      <c r="C7" s="728"/>
      <c r="D7" s="728"/>
      <c r="E7" s="728"/>
      <c r="F7" s="728"/>
      <c r="G7" s="728"/>
      <c r="H7" s="728"/>
      <c r="I7" s="728"/>
      <c r="J7" s="728"/>
      <c r="K7" s="728"/>
      <c r="L7" s="728"/>
      <c r="M7" s="728"/>
      <c r="N7" s="728"/>
      <c r="O7" s="728"/>
      <c r="P7" s="728"/>
      <c r="Q7" s="728"/>
    </row>
    <row r="8" spans="1:17" ht="21.75" customHeight="1" x14ac:dyDescent="0.25">
      <c r="A8" s="92"/>
      <c r="B8" s="92"/>
      <c r="C8" s="92"/>
      <c r="D8" s="92"/>
      <c r="E8" s="92"/>
      <c r="F8" s="92"/>
      <c r="G8" s="92"/>
      <c r="H8" s="92"/>
      <c r="I8" s="92"/>
      <c r="J8" s="92"/>
      <c r="K8" s="92"/>
      <c r="L8" s="92"/>
      <c r="M8" s="92"/>
      <c r="N8" s="92"/>
      <c r="O8" s="92"/>
      <c r="P8" s="92"/>
      <c r="Q8" s="92"/>
    </row>
    <row r="9" spans="1:17" ht="31.5" customHeight="1" x14ac:dyDescent="0.25">
      <c r="A9" s="427"/>
      <c r="B9" s="428" t="s">
        <v>441</v>
      </c>
      <c r="C9" s="429"/>
      <c r="D9" s="429"/>
      <c r="E9" s="92"/>
      <c r="F9" s="430"/>
      <c r="G9" s="431" t="s">
        <v>442</v>
      </c>
      <c r="H9" s="430"/>
      <c r="I9" s="430"/>
      <c r="J9" s="92"/>
      <c r="K9" s="432"/>
      <c r="L9" s="433" t="s">
        <v>609</v>
      </c>
      <c r="M9" s="432"/>
      <c r="N9" s="432"/>
      <c r="O9" s="92"/>
      <c r="P9" s="729" t="s">
        <v>610</v>
      </c>
      <c r="Q9" s="729"/>
    </row>
    <row r="10" spans="1:17" ht="21.75" customHeight="1" x14ac:dyDescent="0.25">
      <c r="A10" s="434"/>
      <c r="B10" s="434"/>
      <c r="C10" s="434"/>
      <c r="D10" s="434"/>
      <c r="E10" s="92"/>
      <c r="F10" s="2"/>
      <c r="G10" s="2"/>
      <c r="H10" s="2"/>
      <c r="I10" s="2"/>
      <c r="J10" s="92"/>
      <c r="K10" s="114"/>
      <c r="L10" s="114"/>
      <c r="M10" s="114"/>
      <c r="N10" s="114"/>
      <c r="O10" s="92"/>
      <c r="P10" s="720"/>
      <c r="Q10" s="720"/>
    </row>
    <row r="11" spans="1:17" ht="21.75" customHeight="1" x14ac:dyDescent="0.25">
      <c r="A11" s="435"/>
      <c r="B11" s="436">
        <f>$C$19</f>
        <v>1699.11</v>
      </c>
      <c r="C11" s="434"/>
      <c r="D11" s="434"/>
      <c r="E11" s="92"/>
      <c r="F11" s="2"/>
      <c r="G11" s="437">
        <f>$C$18</f>
        <v>8</v>
      </c>
      <c r="H11" s="2"/>
      <c r="I11" s="2"/>
      <c r="J11" s="92"/>
      <c r="K11" s="114"/>
      <c r="L11" s="438">
        <f>$C$16*$C$17*52/12</f>
        <v>3120</v>
      </c>
      <c r="M11" s="114"/>
      <c r="N11" s="114"/>
      <c r="O11" s="92"/>
      <c r="P11" s="721">
        <f>IF($C$19=0,0,ROUNDUP(($C$16*$C$17*52/12)/$C$19,0))</f>
        <v>2</v>
      </c>
      <c r="Q11" s="721"/>
    </row>
    <row r="12" spans="1:17" ht="21.75" customHeight="1" x14ac:dyDescent="0.25">
      <c r="A12" s="434"/>
      <c r="B12" s="434"/>
      <c r="C12" s="434"/>
      <c r="D12" s="434"/>
      <c r="E12" s="92"/>
      <c r="F12" s="2"/>
      <c r="G12" s="2"/>
      <c r="H12" s="2"/>
      <c r="I12" s="2"/>
      <c r="J12" s="92"/>
      <c r="K12" s="114"/>
      <c r="L12" s="114"/>
      <c r="M12" s="114"/>
      <c r="N12" s="114"/>
      <c r="O12" s="92"/>
      <c r="P12" s="720"/>
      <c r="Q12" s="720"/>
    </row>
    <row r="13" spans="1:17" ht="21.75" customHeight="1" x14ac:dyDescent="0.25">
      <c r="A13" s="92"/>
      <c r="B13" s="92"/>
      <c r="C13" s="92"/>
      <c r="D13" s="92"/>
      <c r="E13" s="92"/>
      <c r="F13" s="92"/>
      <c r="G13" s="92"/>
      <c r="H13" s="92"/>
      <c r="I13" s="92"/>
      <c r="J13" s="92"/>
      <c r="K13" s="92"/>
      <c r="L13" s="92"/>
      <c r="M13" s="92"/>
      <c r="N13" s="92"/>
      <c r="O13" s="92"/>
      <c r="P13" s="92"/>
      <c r="Q13" s="92"/>
    </row>
    <row r="14" spans="1:17" ht="21.75" customHeight="1" x14ac:dyDescent="0.25">
      <c r="A14" s="722" t="s">
        <v>606</v>
      </c>
      <c r="B14" s="722"/>
      <c r="C14" s="722"/>
      <c r="D14" s="722"/>
      <c r="E14" s="92"/>
      <c r="F14" s="723" t="s">
        <v>443</v>
      </c>
      <c r="G14" s="723"/>
      <c r="H14" s="723"/>
      <c r="I14" s="723"/>
      <c r="J14" s="92"/>
      <c r="K14" s="724" t="s">
        <v>444</v>
      </c>
      <c r="L14" s="724"/>
      <c r="M14" s="724"/>
      <c r="N14" s="724"/>
      <c r="O14" s="92"/>
      <c r="P14" s="92"/>
      <c r="Q14" s="92"/>
    </row>
    <row r="15" spans="1:17" ht="21.75" customHeight="1" x14ac:dyDescent="0.25">
      <c r="A15" s="714"/>
      <c r="B15" s="714"/>
      <c r="C15" s="1"/>
      <c r="D15" s="439"/>
      <c r="E15" s="92"/>
      <c r="F15" s="440"/>
      <c r="G15" s="441"/>
      <c r="H15" s="441"/>
      <c r="I15" s="442"/>
      <c r="J15" s="92"/>
      <c r="K15" s="715" t="s">
        <v>238</v>
      </c>
      <c r="L15" s="715"/>
      <c r="M15" s="716" t="s">
        <v>445</v>
      </c>
      <c r="N15" s="716"/>
      <c r="O15" s="92"/>
      <c r="P15" s="92"/>
      <c r="Q15" s="92"/>
    </row>
    <row r="16" spans="1:17" ht="21.75" customHeight="1" x14ac:dyDescent="0.25">
      <c r="A16" s="717" t="s">
        <v>607</v>
      </c>
      <c r="B16" s="717"/>
      <c r="C16" s="718">
        <v>18</v>
      </c>
      <c r="D16" s="718"/>
      <c r="E16" s="92"/>
      <c r="F16" s="719" t="s">
        <v>446</v>
      </c>
      <c r="G16" s="719"/>
      <c r="H16" s="711">
        <f>SUM(C16*C17*52/12)</f>
        <v>3120</v>
      </c>
      <c r="I16" s="711"/>
      <c r="J16" s="92"/>
      <c r="K16" s="707" t="s">
        <v>243</v>
      </c>
      <c r="L16" s="707"/>
      <c r="M16" s="705">
        <v>1699.11</v>
      </c>
      <c r="N16" s="705"/>
      <c r="O16" s="92"/>
      <c r="P16" s="92"/>
      <c r="Q16" s="92"/>
    </row>
    <row r="17" spans="1:17" ht="21.75" customHeight="1" x14ac:dyDescent="0.25">
      <c r="A17" s="708" t="s">
        <v>608</v>
      </c>
      <c r="B17" s="708"/>
      <c r="C17" s="712">
        <v>40</v>
      </c>
      <c r="D17" s="712"/>
      <c r="E17" s="92"/>
      <c r="F17" s="713" t="s">
        <v>448</v>
      </c>
      <c r="G17" s="713"/>
      <c r="H17" s="711">
        <f>SUM(H16*2)</f>
        <v>6240</v>
      </c>
      <c r="I17" s="711"/>
      <c r="J17" s="92"/>
      <c r="K17" s="707" t="s">
        <v>431</v>
      </c>
      <c r="L17" s="707"/>
      <c r="M17" s="705">
        <v>1452.09</v>
      </c>
      <c r="N17" s="705"/>
      <c r="O17" s="92"/>
      <c r="P17" s="92"/>
      <c r="Q17" s="92"/>
    </row>
    <row r="18" spans="1:17" ht="21.75" customHeight="1" x14ac:dyDescent="0.25">
      <c r="A18" s="708" t="s">
        <v>449</v>
      </c>
      <c r="B18" s="708"/>
      <c r="C18" s="712">
        <v>8</v>
      </c>
      <c r="D18" s="712"/>
      <c r="E18" s="92"/>
      <c r="F18" s="713" t="s">
        <v>450</v>
      </c>
      <c r="G18" s="713"/>
      <c r="H18" s="711">
        <f>SUM(H17*3)</f>
        <v>18720</v>
      </c>
      <c r="I18" s="711"/>
      <c r="J18" s="92"/>
      <c r="K18" s="707" t="s">
        <v>245</v>
      </c>
      <c r="L18" s="707"/>
      <c r="M18" s="705">
        <v>1400</v>
      </c>
      <c r="N18" s="705"/>
      <c r="O18" s="92"/>
      <c r="P18" s="92"/>
      <c r="Q18" s="92"/>
    </row>
    <row r="19" spans="1:17" ht="21.75" customHeight="1" x14ac:dyDescent="0.25">
      <c r="A19" s="708" t="s">
        <v>445</v>
      </c>
      <c r="B19" s="708"/>
      <c r="C19" s="709">
        <v>1699.11</v>
      </c>
      <c r="D19" s="709"/>
      <c r="E19" s="92"/>
      <c r="F19" s="710" t="s">
        <v>451</v>
      </c>
      <c r="G19" s="710"/>
      <c r="H19" s="711">
        <f>SUM(H18*4)</f>
        <v>74880</v>
      </c>
      <c r="I19" s="711"/>
      <c r="J19" s="92"/>
      <c r="K19" s="707" t="s">
        <v>246</v>
      </c>
      <c r="L19" s="707"/>
      <c r="M19" s="705">
        <v>1314.34</v>
      </c>
      <c r="N19" s="705"/>
      <c r="O19" s="92"/>
      <c r="P19" s="92"/>
      <c r="Q19" s="92"/>
    </row>
    <row r="20" spans="1:17" ht="21.75" customHeight="1" x14ac:dyDescent="0.25">
      <c r="A20" s="444"/>
      <c r="B20" s="445"/>
      <c r="C20" s="445"/>
      <c r="D20" s="446"/>
      <c r="E20" s="92"/>
      <c r="F20" s="706"/>
      <c r="G20" s="706"/>
      <c r="H20" s="447"/>
      <c r="I20" s="442"/>
      <c r="J20" s="92"/>
      <c r="K20" s="707" t="s">
        <v>247</v>
      </c>
      <c r="L20" s="707"/>
      <c r="M20" s="705">
        <v>1314.34</v>
      </c>
      <c r="N20" s="705"/>
      <c r="O20" s="92"/>
      <c r="P20" s="92"/>
      <c r="Q20" s="92"/>
    </row>
    <row r="21" spans="1:17" ht="20.25" customHeight="1" x14ac:dyDescent="0.25">
      <c r="A21" s="160"/>
      <c r="B21" s="160"/>
      <c r="C21" s="160"/>
      <c r="D21" s="160"/>
      <c r="E21" s="92"/>
      <c r="F21" s="160"/>
      <c r="G21" s="160"/>
      <c r="H21" s="160"/>
      <c r="I21" s="160"/>
      <c r="J21" s="92"/>
      <c r="K21" s="707" t="s">
        <v>248</v>
      </c>
      <c r="L21" s="707"/>
      <c r="M21" s="705"/>
      <c r="N21" s="705"/>
      <c r="O21" s="92"/>
      <c r="P21" s="92"/>
      <c r="Q21" s="92"/>
    </row>
    <row r="22" spans="1:17" ht="21.75" customHeight="1" x14ac:dyDescent="0.25">
      <c r="A22" s="160"/>
      <c r="B22" s="160"/>
      <c r="C22" s="160"/>
      <c r="D22" s="160"/>
      <c r="E22" s="92"/>
      <c r="F22" s="160"/>
      <c r="G22" s="160"/>
      <c r="H22" s="160"/>
      <c r="I22" s="160"/>
      <c r="J22" s="92"/>
      <c r="K22" s="443"/>
      <c r="L22" s="448"/>
      <c r="M22" s="448"/>
      <c r="N22" s="449"/>
      <c r="O22" s="92"/>
      <c r="P22" s="92"/>
      <c r="Q22" s="92"/>
    </row>
    <row r="23" spans="1:17" ht="21.75" customHeight="1" x14ac:dyDescent="0.25">
      <c r="A23" s="160"/>
      <c r="B23" s="160"/>
      <c r="C23" s="92"/>
      <c r="D23" s="92"/>
      <c r="E23" s="92"/>
      <c r="F23" s="160"/>
      <c r="G23" s="160"/>
      <c r="H23" s="160"/>
      <c r="I23" s="160"/>
      <c r="J23" s="92"/>
      <c r="K23" s="92"/>
      <c r="L23" s="92"/>
      <c r="M23" s="92"/>
      <c r="N23" s="92"/>
      <c r="O23" s="92"/>
      <c r="P23" s="92"/>
      <c r="Q23" s="92"/>
    </row>
    <row r="24" spans="1:17" ht="21.75" customHeight="1" x14ac:dyDescent="0.25">
      <c r="A24" s="92"/>
      <c r="B24" s="92"/>
      <c r="C24" s="92"/>
      <c r="D24" s="92"/>
      <c r="E24" s="92"/>
      <c r="F24" s="92"/>
      <c r="G24" s="92"/>
      <c r="H24" s="92"/>
      <c r="I24" s="92"/>
      <c r="J24" s="92"/>
      <c r="K24" s="92"/>
      <c r="L24" s="92"/>
      <c r="M24" s="92"/>
      <c r="N24" s="92"/>
      <c r="O24" s="92"/>
      <c r="P24" s="92"/>
      <c r="Q24" s="92"/>
    </row>
    <row r="25" spans="1:17" ht="21.75" customHeight="1" x14ac:dyDescent="0.25">
      <c r="A25" s="701" t="s">
        <v>498</v>
      </c>
      <c r="B25" s="701"/>
      <c r="C25" s="701"/>
      <c r="D25" s="701"/>
      <c r="E25" s="701"/>
      <c r="F25" s="701"/>
      <c r="G25" s="701"/>
      <c r="H25" s="701"/>
      <c r="I25" s="701"/>
      <c r="J25" s="701"/>
      <c r="K25" s="701"/>
      <c r="L25" s="701"/>
      <c r="M25" s="701"/>
      <c r="N25" s="701"/>
      <c r="O25" s="701"/>
      <c r="P25" s="701"/>
      <c r="Q25" s="701"/>
    </row>
    <row r="26" spans="1:17" ht="33.75" customHeight="1" x14ac:dyDescent="0.25">
      <c r="A26" s="450" t="s">
        <v>452</v>
      </c>
      <c r="B26" s="450" t="s">
        <v>445</v>
      </c>
      <c r="C26" s="450" t="s">
        <v>453</v>
      </c>
      <c r="D26" s="450" t="s">
        <v>454</v>
      </c>
      <c r="E26" s="450" t="s">
        <v>395</v>
      </c>
      <c r="F26" s="450" t="s">
        <v>455</v>
      </c>
      <c r="G26" s="450" t="s">
        <v>456</v>
      </c>
      <c r="H26" s="450" t="s">
        <v>358</v>
      </c>
      <c r="I26" s="92"/>
      <c r="J26" s="92"/>
      <c r="K26" s="160"/>
      <c r="L26" s="160"/>
      <c r="M26" s="160"/>
      <c r="N26" s="160"/>
      <c r="O26" s="160"/>
      <c r="P26" s="160"/>
      <c r="Q26" s="92"/>
    </row>
    <row r="27" spans="1:17" ht="33" customHeight="1" x14ac:dyDescent="0.25">
      <c r="A27" s="492">
        <f>1</f>
        <v>1</v>
      </c>
      <c r="B27" s="493">
        <f t="shared" ref="B27:B46" si="0">$C$19</f>
        <v>1699.11</v>
      </c>
      <c r="C27" s="494">
        <f t="shared" ref="C27:C46" si="1">ROUNDUP(A27/$C$18,0)</f>
        <v>1</v>
      </c>
      <c r="D27" s="495">
        <f t="shared" ref="D27:D46" si="2">A27*B27</f>
        <v>1699.11</v>
      </c>
      <c r="E27" s="495">
        <f t="shared" ref="E27:E46" si="3">C27*$C$16*$C$17*52/12</f>
        <v>3120</v>
      </c>
      <c r="F27" s="495">
        <f t="shared" ref="F27:F46" si="4">D27-E27</f>
        <v>-1420.89</v>
      </c>
      <c r="G27" s="495">
        <f t="shared" ref="G27:G46" si="5">F27*12</f>
        <v>-17050.68</v>
      </c>
      <c r="H27" s="496"/>
      <c r="I27" s="92"/>
      <c r="J27" s="92"/>
      <c r="K27" s="702" t="s">
        <v>457</v>
      </c>
      <c r="L27" s="702"/>
      <c r="M27" s="702"/>
      <c r="N27" s="452"/>
      <c r="O27" s="92"/>
      <c r="P27" s="92"/>
      <c r="Q27" s="92"/>
    </row>
    <row r="28" spans="1:17" ht="36.75" customHeight="1" x14ac:dyDescent="0.25">
      <c r="A28" s="492">
        <f>2</f>
        <v>2</v>
      </c>
      <c r="B28" s="493">
        <f t="shared" si="0"/>
        <v>1699.11</v>
      </c>
      <c r="C28" s="494">
        <f t="shared" si="1"/>
        <v>1</v>
      </c>
      <c r="D28" s="495">
        <f t="shared" si="2"/>
        <v>3398.22</v>
      </c>
      <c r="E28" s="495">
        <f t="shared" si="3"/>
        <v>3120</v>
      </c>
      <c r="F28" s="495">
        <f t="shared" si="4"/>
        <v>278.2199999999998</v>
      </c>
      <c r="G28" s="495">
        <f t="shared" si="5"/>
        <v>3338.6399999999976</v>
      </c>
      <c r="H28" s="496"/>
      <c r="I28" s="92"/>
      <c r="J28" s="92"/>
      <c r="K28" s="703" t="s">
        <v>458</v>
      </c>
      <c r="L28" s="703"/>
      <c r="M28" s="703"/>
      <c r="N28" s="453"/>
      <c r="O28" s="92"/>
      <c r="P28" s="92"/>
      <c r="Q28" s="92"/>
    </row>
    <row r="29" spans="1:17" ht="33.75" customHeight="1" x14ac:dyDescent="0.25">
      <c r="A29" s="492">
        <f>3</f>
        <v>3</v>
      </c>
      <c r="B29" s="493">
        <f t="shared" si="0"/>
        <v>1699.11</v>
      </c>
      <c r="C29" s="494">
        <f t="shared" si="1"/>
        <v>1</v>
      </c>
      <c r="D29" s="495">
        <f t="shared" si="2"/>
        <v>5097.33</v>
      </c>
      <c r="E29" s="495">
        <f t="shared" si="3"/>
        <v>3120</v>
      </c>
      <c r="F29" s="495">
        <f t="shared" si="4"/>
        <v>1977.33</v>
      </c>
      <c r="G29" s="495">
        <f t="shared" si="5"/>
        <v>23727.96</v>
      </c>
      <c r="H29" s="496"/>
      <c r="I29" s="92"/>
      <c r="J29" s="92"/>
      <c r="K29" s="703" t="s">
        <v>459</v>
      </c>
      <c r="L29" s="703"/>
      <c r="M29" s="703"/>
      <c r="N29" s="453"/>
      <c r="O29" s="92"/>
      <c r="P29" s="92"/>
      <c r="Q29" s="92"/>
    </row>
    <row r="30" spans="1:17" ht="31.5" customHeight="1" x14ac:dyDescent="0.25">
      <c r="A30" s="492">
        <f>4</f>
        <v>4</v>
      </c>
      <c r="B30" s="493">
        <f t="shared" si="0"/>
        <v>1699.11</v>
      </c>
      <c r="C30" s="494">
        <f t="shared" si="1"/>
        <v>1</v>
      </c>
      <c r="D30" s="495">
        <f t="shared" si="2"/>
        <v>6796.44</v>
      </c>
      <c r="E30" s="495">
        <f t="shared" si="3"/>
        <v>3120</v>
      </c>
      <c r="F30" s="495">
        <f t="shared" si="4"/>
        <v>3676.4399999999996</v>
      </c>
      <c r="G30" s="495">
        <f t="shared" si="5"/>
        <v>44117.279999999999</v>
      </c>
      <c r="H30" s="496"/>
      <c r="I30" s="92"/>
      <c r="J30" s="92"/>
      <c r="K30" s="704" t="s">
        <v>460</v>
      </c>
      <c r="L30" s="704"/>
      <c r="M30" s="704"/>
      <c r="N30" s="453"/>
      <c r="O30" s="92"/>
      <c r="P30" s="92"/>
      <c r="Q30" s="92"/>
    </row>
    <row r="31" spans="1:17" ht="21.75" customHeight="1" x14ac:dyDescent="0.25">
      <c r="A31" s="492">
        <f>5</f>
        <v>5</v>
      </c>
      <c r="B31" s="493">
        <f t="shared" si="0"/>
        <v>1699.11</v>
      </c>
      <c r="C31" s="494">
        <f t="shared" si="1"/>
        <v>1</v>
      </c>
      <c r="D31" s="495">
        <f t="shared" si="2"/>
        <v>8495.5499999999993</v>
      </c>
      <c r="E31" s="495">
        <f t="shared" si="3"/>
        <v>3120</v>
      </c>
      <c r="F31" s="495">
        <f t="shared" si="4"/>
        <v>5375.5499999999993</v>
      </c>
      <c r="G31" s="495">
        <f t="shared" si="5"/>
        <v>64506.599999999991</v>
      </c>
      <c r="H31" s="496"/>
      <c r="I31" s="92"/>
      <c r="J31" s="92"/>
      <c r="K31" s="454"/>
      <c r="L31" s="455"/>
      <c r="M31" s="455"/>
      <c r="N31" s="456"/>
      <c r="O31" s="92"/>
      <c r="P31" s="92"/>
      <c r="Q31" s="92"/>
    </row>
    <row r="32" spans="1:17" ht="21.75" customHeight="1" x14ac:dyDescent="0.25">
      <c r="A32" s="492">
        <f>6</f>
        <v>6</v>
      </c>
      <c r="B32" s="493">
        <f t="shared" si="0"/>
        <v>1699.11</v>
      </c>
      <c r="C32" s="494">
        <f t="shared" si="1"/>
        <v>1</v>
      </c>
      <c r="D32" s="495">
        <f t="shared" si="2"/>
        <v>10194.66</v>
      </c>
      <c r="E32" s="495">
        <f t="shared" si="3"/>
        <v>3120</v>
      </c>
      <c r="F32" s="495">
        <f t="shared" si="4"/>
        <v>7074.66</v>
      </c>
      <c r="G32" s="495">
        <f t="shared" si="5"/>
        <v>84895.92</v>
      </c>
      <c r="H32" s="496"/>
      <c r="I32" s="92"/>
      <c r="J32" s="92"/>
      <c r="K32" s="160"/>
      <c r="L32" s="160"/>
      <c r="M32" s="160"/>
      <c r="N32" s="160"/>
      <c r="O32" s="92"/>
      <c r="P32" s="92"/>
      <c r="Q32" s="92"/>
    </row>
    <row r="33" spans="1:17" ht="21.75" customHeight="1" x14ac:dyDescent="0.25">
      <c r="A33" s="492">
        <f>7</f>
        <v>7</v>
      </c>
      <c r="B33" s="493">
        <f t="shared" si="0"/>
        <v>1699.11</v>
      </c>
      <c r="C33" s="494">
        <f t="shared" si="1"/>
        <v>1</v>
      </c>
      <c r="D33" s="495">
        <f t="shared" si="2"/>
        <v>11893.769999999999</v>
      </c>
      <c r="E33" s="495">
        <f t="shared" si="3"/>
        <v>3120</v>
      </c>
      <c r="F33" s="495">
        <f t="shared" si="4"/>
        <v>8773.7699999999986</v>
      </c>
      <c r="G33" s="495">
        <f t="shared" si="5"/>
        <v>105285.23999999999</v>
      </c>
      <c r="H33" s="496"/>
      <c r="I33" s="92"/>
      <c r="J33" s="92"/>
      <c r="K33" s="158"/>
      <c r="L33" s="457"/>
      <c r="M33" s="160"/>
      <c r="N33" s="160"/>
      <c r="O33" s="92"/>
      <c r="P33" s="92"/>
      <c r="Q33" s="92"/>
    </row>
    <row r="34" spans="1:17" ht="21.75" customHeight="1" x14ac:dyDescent="0.25">
      <c r="A34" s="492">
        <f>8</f>
        <v>8</v>
      </c>
      <c r="B34" s="493">
        <f t="shared" si="0"/>
        <v>1699.11</v>
      </c>
      <c r="C34" s="494">
        <f t="shared" si="1"/>
        <v>1</v>
      </c>
      <c r="D34" s="495">
        <f t="shared" si="2"/>
        <v>13592.88</v>
      </c>
      <c r="E34" s="495">
        <f t="shared" si="3"/>
        <v>3120</v>
      </c>
      <c r="F34" s="495">
        <f t="shared" si="4"/>
        <v>10472.879999999999</v>
      </c>
      <c r="G34" s="495">
        <f t="shared" si="5"/>
        <v>125674.56</v>
      </c>
      <c r="H34" s="496"/>
      <c r="I34" s="92"/>
      <c r="J34" s="92"/>
      <c r="K34" s="158"/>
      <c r="L34" s="213"/>
      <c r="M34" s="160"/>
      <c r="N34" s="160"/>
      <c r="O34" s="92"/>
      <c r="P34" s="92"/>
      <c r="Q34" s="92"/>
    </row>
    <row r="35" spans="1:17" ht="21.75" customHeight="1" x14ac:dyDescent="0.25">
      <c r="A35" s="492">
        <f>9</f>
        <v>9</v>
      </c>
      <c r="B35" s="493">
        <f t="shared" si="0"/>
        <v>1699.11</v>
      </c>
      <c r="C35" s="494">
        <f t="shared" si="1"/>
        <v>2</v>
      </c>
      <c r="D35" s="495">
        <f t="shared" si="2"/>
        <v>15291.99</v>
      </c>
      <c r="E35" s="495">
        <f t="shared" si="3"/>
        <v>6240</v>
      </c>
      <c r="F35" s="495">
        <f t="shared" si="4"/>
        <v>9051.99</v>
      </c>
      <c r="G35" s="495">
        <f t="shared" si="5"/>
        <v>108623.88</v>
      </c>
      <c r="H35" s="496"/>
      <c r="I35" s="92"/>
      <c r="J35" s="92"/>
      <c r="K35" s="158"/>
      <c r="L35" s="213"/>
      <c r="M35" s="160"/>
      <c r="N35" s="160"/>
      <c r="O35" s="92"/>
      <c r="P35" s="92"/>
      <c r="Q35" s="92"/>
    </row>
    <row r="36" spans="1:17" ht="21.75" customHeight="1" x14ac:dyDescent="0.25">
      <c r="A36" s="492">
        <f>10</f>
        <v>10</v>
      </c>
      <c r="B36" s="493">
        <f t="shared" si="0"/>
        <v>1699.11</v>
      </c>
      <c r="C36" s="494">
        <f t="shared" si="1"/>
        <v>2</v>
      </c>
      <c r="D36" s="495">
        <f t="shared" si="2"/>
        <v>16991.099999999999</v>
      </c>
      <c r="E36" s="495">
        <f t="shared" si="3"/>
        <v>6240</v>
      </c>
      <c r="F36" s="495">
        <f t="shared" si="4"/>
        <v>10751.099999999999</v>
      </c>
      <c r="G36" s="495">
        <f t="shared" si="5"/>
        <v>129013.19999999998</v>
      </c>
      <c r="H36" s="496"/>
      <c r="I36" s="92"/>
      <c r="J36" s="92"/>
      <c r="K36" s="158"/>
      <c r="L36" s="213"/>
      <c r="M36" s="160"/>
      <c r="N36" s="160"/>
      <c r="O36" s="92"/>
      <c r="P36" s="92"/>
      <c r="Q36" s="92"/>
    </row>
    <row r="37" spans="1:17" ht="21.75" customHeight="1" x14ac:dyDescent="0.25">
      <c r="A37" s="492">
        <f>11</f>
        <v>11</v>
      </c>
      <c r="B37" s="493">
        <f t="shared" si="0"/>
        <v>1699.11</v>
      </c>
      <c r="C37" s="494">
        <f t="shared" si="1"/>
        <v>2</v>
      </c>
      <c r="D37" s="495">
        <f t="shared" si="2"/>
        <v>18690.21</v>
      </c>
      <c r="E37" s="495">
        <f t="shared" si="3"/>
        <v>6240</v>
      </c>
      <c r="F37" s="495">
        <f t="shared" si="4"/>
        <v>12450.21</v>
      </c>
      <c r="G37" s="495">
        <f t="shared" si="5"/>
        <v>149402.51999999999</v>
      </c>
      <c r="H37" s="496"/>
      <c r="I37" s="92"/>
      <c r="J37" s="92"/>
      <c r="K37" s="92"/>
      <c r="L37" s="92"/>
      <c r="M37" s="92"/>
      <c r="N37" s="92"/>
      <c r="O37" s="92"/>
      <c r="P37" s="92"/>
      <c r="Q37" s="92"/>
    </row>
    <row r="38" spans="1:17" ht="21.75" customHeight="1" x14ac:dyDescent="0.25">
      <c r="A38" s="492">
        <f>12</f>
        <v>12</v>
      </c>
      <c r="B38" s="493">
        <f t="shared" si="0"/>
        <v>1699.11</v>
      </c>
      <c r="C38" s="494">
        <f t="shared" si="1"/>
        <v>2</v>
      </c>
      <c r="D38" s="495">
        <f t="shared" si="2"/>
        <v>20389.32</v>
      </c>
      <c r="E38" s="495">
        <f t="shared" si="3"/>
        <v>6240</v>
      </c>
      <c r="F38" s="495">
        <f t="shared" si="4"/>
        <v>14149.32</v>
      </c>
      <c r="G38" s="495">
        <f t="shared" si="5"/>
        <v>169791.84</v>
      </c>
      <c r="H38" s="496"/>
      <c r="I38" s="92"/>
      <c r="J38" s="92"/>
      <c r="K38" s="92"/>
      <c r="L38" s="92"/>
      <c r="M38" s="92"/>
      <c r="N38" s="92"/>
      <c r="O38" s="92"/>
      <c r="P38" s="92"/>
      <c r="Q38" s="92"/>
    </row>
    <row r="39" spans="1:17" ht="21.75" customHeight="1" x14ac:dyDescent="0.25">
      <c r="A39" s="492">
        <f>13</f>
        <v>13</v>
      </c>
      <c r="B39" s="493">
        <f t="shared" si="0"/>
        <v>1699.11</v>
      </c>
      <c r="C39" s="494">
        <f t="shared" si="1"/>
        <v>2</v>
      </c>
      <c r="D39" s="495">
        <f t="shared" si="2"/>
        <v>22088.43</v>
      </c>
      <c r="E39" s="495">
        <f t="shared" si="3"/>
        <v>6240</v>
      </c>
      <c r="F39" s="495">
        <f t="shared" si="4"/>
        <v>15848.43</v>
      </c>
      <c r="G39" s="495">
        <f t="shared" si="5"/>
        <v>190181.16</v>
      </c>
      <c r="H39" s="496"/>
      <c r="I39" s="92"/>
      <c r="J39" s="92"/>
      <c r="K39" s="92"/>
      <c r="L39" s="92"/>
      <c r="M39" s="92"/>
      <c r="N39" s="92"/>
      <c r="O39" s="92"/>
      <c r="P39" s="92"/>
      <c r="Q39" s="92"/>
    </row>
    <row r="40" spans="1:17" ht="21.75" customHeight="1" x14ac:dyDescent="0.25">
      <c r="A40" s="492">
        <f>14</f>
        <v>14</v>
      </c>
      <c r="B40" s="493">
        <f t="shared" si="0"/>
        <v>1699.11</v>
      </c>
      <c r="C40" s="494">
        <f t="shared" si="1"/>
        <v>2</v>
      </c>
      <c r="D40" s="495">
        <f t="shared" si="2"/>
        <v>23787.539999999997</v>
      </c>
      <c r="E40" s="495">
        <f t="shared" si="3"/>
        <v>6240</v>
      </c>
      <c r="F40" s="495">
        <f t="shared" si="4"/>
        <v>17547.539999999997</v>
      </c>
      <c r="G40" s="495">
        <f t="shared" si="5"/>
        <v>210570.47999999998</v>
      </c>
      <c r="H40" s="496"/>
      <c r="I40" s="92"/>
      <c r="J40" s="92"/>
      <c r="K40" s="92"/>
      <c r="L40" s="92"/>
      <c r="M40" s="92"/>
      <c r="N40" s="92"/>
      <c r="O40" s="92"/>
      <c r="P40" s="92"/>
      <c r="Q40" s="92"/>
    </row>
    <row r="41" spans="1:17" ht="21.75" customHeight="1" x14ac:dyDescent="0.25">
      <c r="A41" s="492">
        <f>15</f>
        <v>15</v>
      </c>
      <c r="B41" s="493">
        <f t="shared" si="0"/>
        <v>1699.11</v>
      </c>
      <c r="C41" s="494">
        <f t="shared" si="1"/>
        <v>2</v>
      </c>
      <c r="D41" s="495">
        <f t="shared" si="2"/>
        <v>25486.649999999998</v>
      </c>
      <c r="E41" s="495">
        <f t="shared" si="3"/>
        <v>6240</v>
      </c>
      <c r="F41" s="495">
        <f t="shared" si="4"/>
        <v>19246.649999999998</v>
      </c>
      <c r="G41" s="495">
        <f t="shared" si="5"/>
        <v>230959.8</v>
      </c>
      <c r="H41" s="496"/>
      <c r="I41" s="92"/>
      <c r="J41" s="92"/>
      <c r="K41" s="92"/>
      <c r="L41" s="92"/>
      <c r="M41" s="92"/>
      <c r="N41" s="92"/>
      <c r="O41" s="92"/>
      <c r="P41" s="92"/>
      <c r="Q41" s="92"/>
    </row>
    <row r="42" spans="1:17" ht="21.75" customHeight="1" x14ac:dyDescent="0.25">
      <c r="A42" s="492">
        <f>16</f>
        <v>16</v>
      </c>
      <c r="B42" s="493">
        <f t="shared" si="0"/>
        <v>1699.11</v>
      </c>
      <c r="C42" s="494">
        <f t="shared" si="1"/>
        <v>2</v>
      </c>
      <c r="D42" s="495">
        <f t="shared" si="2"/>
        <v>27185.759999999998</v>
      </c>
      <c r="E42" s="495">
        <f t="shared" si="3"/>
        <v>6240</v>
      </c>
      <c r="F42" s="495">
        <f t="shared" si="4"/>
        <v>20945.759999999998</v>
      </c>
      <c r="G42" s="495">
        <f t="shared" si="5"/>
        <v>251349.12</v>
      </c>
      <c r="H42" s="496"/>
      <c r="I42" s="92"/>
      <c r="J42" s="92"/>
      <c r="K42" s="92"/>
      <c r="L42" s="92"/>
      <c r="M42" s="92"/>
      <c r="N42" s="92"/>
      <c r="O42" s="92"/>
      <c r="P42" s="92"/>
      <c r="Q42" s="92"/>
    </row>
    <row r="43" spans="1:17" ht="21.75" customHeight="1" x14ac:dyDescent="0.25">
      <c r="A43" s="492">
        <f>17</f>
        <v>17</v>
      </c>
      <c r="B43" s="493">
        <f t="shared" si="0"/>
        <v>1699.11</v>
      </c>
      <c r="C43" s="494">
        <f t="shared" si="1"/>
        <v>3</v>
      </c>
      <c r="D43" s="495">
        <f t="shared" si="2"/>
        <v>28884.87</v>
      </c>
      <c r="E43" s="495">
        <f t="shared" si="3"/>
        <v>9360</v>
      </c>
      <c r="F43" s="495">
        <f t="shared" si="4"/>
        <v>19524.87</v>
      </c>
      <c r="G43" s="495">
        <f t="shared" si="5"/>
        <v>234298.44</v>
      </c>
      <c r="H43" s="496"/>
      <c r="I43" s="92"/>
      <c r="J43" s="92"/>
      <c r="K43" s="92"/>
      <c r="L43" s="92"/>
      <c r="M43" s="92"/>
      <c r="N43" s="92"/>
      <c r="O43" s="92"/>
      <c r="P43" s="92"/>
      <c r="Q43" s="92"/>
    </row>
    <row r="44" spans="1:17" ht="21.75" customHeight="1" x14ac:dyDescent="0.25">
      <c r="A44" s="492">
        <f>18</f>
        <v>18</v>
      </c>
      <c r="B44" s="493">
        <f t="shared" si="0"/>
        <v>1699.11</v>
      </c>
      <c r="C44" s="494">
        <f t="shared" si="1"/>
        <v>3</v>
      </c>
      <c r="D44" s="495">
        <f t="shared" si="2"/>
        <v>30583.98</v>
      </c>
      <c r="E44" s="495">
        <f t="shared" si="3"/>
        <v>9360</v>
      </c>
      <c r="F44" s="495">
        <f t="shared" si="4"/>
        <v>21223.98</v>
      </c>
      <c r="G44" s="495">
        <f t="shared" si="5"/>
        <v>254687.76</v>
      </c>
      <c r="H44" s="496"/>
      <c r="I44" s="92"/>
      <c r="J44" s="92"/>
      <c r="K44" s="92"/>
      <c r="L44" s="92"/>
      <c r="M44" s="92"/>
      <c r="N44" s="92"/>
      <c r="O44" s="92"/>
      <c r="P44" s="92"/>
      <c r="Q44" s="92"/>
    </row>
    <row r="45" spans="1:17" ht="21.75" customHeight="1" x14ac:dyDescent="0.25">
      <c r="A45" s="492">
        <f>19</f>
        <v>19</v>
      </c>
      <c r="B45" s="493">
        <f t="shared" si="0"/>
        <v>1699.11</v>
      </c>
      <c r="C45" s="494">
        <f t="shared" si="1"/>
        <v>3</v>
      </c>
      <c r="D45" s="495">
        <f t="shared" si="2"/>
        <v>32283.089999999997</v>
      </c>
      <c r="E45" s="495">
        <f t="shared" si="3"/>
        <v>9360</v>
      </c>
      <c r="F45" s="495">
        <f t="shared" si="4"/>
        <v>22923.089999999997</v>
      </c>
      <c r="G45" s="495">
        <f t="shared" si="5"/>
        <v>275077.07999999996</v>
      </c>
      <c r="H45" s="496"/>
      <c r="I45" s="92"/>
      <c r="J45" s="92"/>
      <c r="K45" s="92"/>
      <c r="L45" s="92"/>
      <c r="M45" s="92"/>
      <c r="N45" s="92"/>
      <c r="O45" s="92"/>
      <c r="P45" s="92"/>
      <c r="Q45" s="92"/>
    </row>
    <row r="46" spans="1:17" ht="21.75" customHeight="1" x14ac:dyDescent="0.25">
      <c r="A46" s="492">
        <f>20</f>
        <v>20</v>
      </c>
      <c r="B46" s="493">
        <f t="shared" si="0"/>
        <v>1699.11</v>
      </c>
      <c r="C46" s="494">
        <f t="shared" si="1"/>
        <v>3</v>
      </c>
      <c r="D46" s="495">
        <f t="shared" si="2"/>
        <v>33982.199999999997</v>
      </c>
      <c r="E46" s="495">
        <f t="shared" si="3"/>
        <v>9360</v>
      </c>
      <c r="F46" s="495">
        <f t="shared" si="4"/>
        <v>24622.199999999997</v>
      </c>
      <c r="G46" s="495">
        <f t="shared" si="5"/>
        <v>295466.39999999997</v>
      </c>
      <c r="H46" s="496"/>
      <c r="I46" s="92"/>
      <c r="J46" s="92"/>
      <c r="K46" s="92"/>
      <c r="L46" s="92"/>
      <c r="M46" s="92"/>
      <c r="N46" s="92"/>
      <c r="O46" s="92"/>
      <c r="P46" s="92"/>
      <c r="Q46" s="92"/>
    </row>
    <row r="47" spans="1:17" ht="21.75" customHeight="1" x14ac:dyDescent="0.25">
      <c r="A47" s="92"/>
      <c r="B47" s="92"/>
      <c r="C47" s="92"/>
      <c r="D47" s="92"/>
      <c r="E47" s="92"/>
      <c r="F47" s="92"/>
      <c r="G47" s="92"/>
      <c r="H47" s="92"/>
      <c r="I47" s="92"/>
      <c r="J47" s="92"/>
      <c r="K47" s="92"/>
      <c r="L47" s="92"/>
      <c r="M47" s="92"/>
      <c r="N47" s="92"/>
      <c r="O47" s="92"/>
      <c r="P47" s="92"/>
      <c r="Q47" s="92"/>
    </row>
    <row r="48" spans="1:17" ht="21.75" customHeight="1" x14ac:dyDescent="0.25">
      <c r="A48" s="92"/>
      <c r="B48" s="92"/>
      <c r="C48" s="92"/>
      <c r="D48" s="92"/>
      <c r="E48" s="92"/>
      <c r="F48" s="92"/>
      <c r="G48" s="92"/>
      <c r="H48" s="92"/>
      <c r="I48" s="92"/>
      <c r="J48" s="92"/>
      <c r="K48" s="92"/>
      <c r="L48" s="92"/>
      <c r="M48" s="92"/>
      <c r="N48" s="92"/>
      <c r="O48" s="92"/>
      <c r="P48" s="92"/>
      <c r="Q48" s="92"/>
    </row>
    <row r="49" spans="1:17" ht="21.75" customHeight="1" x14ac:dyDescent="0.25">
      <c r="A49" s="92"/>
      <c r="B49" s="92"/>
      <c r="C49" s="92"/>
      <c r="D49" s="92"/>
      <c r="E49" s="92"/>
      <c r="F49" s="92"/>
      <c r="G49" s="92"/>
      <c r="H49" s="92"/>
      <c r="I49" s="92"/>
      <c r="J49" s="92"/>
      <c r="K49" s="92"/>
      <c r="L49" s="92"/>
      <c r="M49" s="92"/>
      <c r="N49" s="92"/>
      <c r="O49" s="92"/>
      <c r="P49" s="92"/>
      <c r="Q49" s="92"/>
    </row>
    <row r="50" spans="1:17" ht="21.75" customHeight="1" x14ac:dyDescent="0.25">
      <c r="A50" s="92"/>
      <c r="B50" s="92"/>
      <c r="C50" s="92"/>
      <c r="D50" s="92"/>
      <c r="E50" s="92"/>
      <c r="F50" s="92"/>
      <c r="G50" s="92"/>
      <c r="H50" s="92"/>
      <c r="I50" s="92"/>
      <c r="J50" s="92"/>
      <c r="K50" s="92"/>
      <c r="L50" s="92"/>
      <c r="M50" s="92"/>
      <c r="N50" s="92"/>
      <c r="O50" s="92"/>
      <c r="P50" s="92"/>
      <c r="Q50" s="92"/>
    </row>
    <row r="51" spans="1:17" ht="21.75" customHeight="1" x14ac:dyDescent="0.25">
      <c r="A51" s="92"/>
      <c r="B51" s="92"/>
      <c r="C51" s="92"/>
      <c r="D51" s="92"/>
      <c r="E51" s="92"/>
      <c r="F51" s="92"/>
      <c r="G51" s="92"/>
      <c r="H51" s="92"/>
      <c r="I51" s="92"/>
      <c r="J51" s="92"/>
      <c r="K51" s="92"/>
      <c r="L51" s="92"/>
      <c r="M51" s="92"/>
      <c r="N51" s="92"/>
      <c r="O51" s="92"/>
      <c r="P51" s="92"/>
      <c r="Q51" s="92"/>
    </row>
    <row r="52" spans="1:17" ht="21.75" customHeight="1" x14ac:dyDescent="0.25">
      <c r="A52" s="92"/>
      <c r="B52" s="92"/>
      <c r="C52" s="92"/>
      <c r="D52" s="92"/>
      <c r="E52" s="92"/>
      <c r="F52" s="92"/>
      <c r="G52" s="92"/>
      <c r="H52" s="92"/>
      <c r="I52" s="92"/>
      <c r="J52" s="92"/>
      <c r="K52" s="92"/>
      <c r="L52" s="92"/>
      <c r="M52" s="92"/>
      <c r="N52" s="92"/>
      <c r="O52" s="92"/>
      <c r="P52" s="92"/>
      <c r="Q52" s="92"/>
    </row>
    <row r="53" spans="1:17" ht="21.75" customHeight="1" x14ac:dyDescent="0.25">
      <c r="A53" s="92"/>
      <c r="B53" s="92"/>
      <c r="C53" s="92"/>
      <c r="D53" s="92"/>
      <c r="E53" s="92"/>
      <c r="F53" s="92"/>
      <c r="G53" s="92"/>
      <c r="H53" s="92"/>
      <c r="I53" s="92"/>
      <c r="J53" s="92"/>
      <c r="K53" s="92"/>
      <c r="L53" s="92"/>
      <c r="M53" s="92"/>
      <c r="N53" s="92"/>
      <c r="O53" s="92"/>
      <c r="P53" s="92"/>
      <c r="Q53" s="92"/>
    </row>
    <row r="54" spans="1:17" ht="21.75" customHeight="1" x14ac:dyDescent="0.25">
      <c r="A54" s="92"/>
      <c r="B54" s="92"/>
      <c r="C54" s="92"/>
      <c r="D54" s="92"/>
      <c r="E54" s="92"/>
      <c r="F54" s="92"/>
      <c r="G54" s="92"/>
      <c r="H54" s="92"/>
      <c r="I54" s="92"/>
      <c r="J54" s="92"/>
      <c r="K54" s="92"/>
      <c r="L54" s="92"/>
      <c r="M54" s="92"/>
      <c r="N54" s="92"/>
      <c r="O54" s="92"/>
      <c r="P54" s="92"/>
      <c r="Q54" s="92"/>
    </row>
    <row r="55" spans="1:17" ht="21.75" customHeight="1" x14ac:dyDescent="0.25">
      <c r="A55" s="92"/>
      <c r="B55" s="92"/>
      <c r="C55" s="92"/>
      <c r="D55" s="92"/>
      <c r="E55" s="92"/>
      <c r="F55" s="92"/>
      <c r="G55" s="92"/>
      <c r="H55" s="92"/>
      <c r="I55" s="92"/>
      <c r="J55" s="92"/>
      <c r="K55" s="92"/>
      <c r="L55" s="92"/>
      <c r="M55" s="92"/>
      <c r="N55" s="92"/>
      <c r="O55" s="92"/>
      <c r="P55" s="92"/>
      <c r="Q55" s="92"/>
    </row>
    <row r="56" spans="1:17" ht="15" customHeight="1" x14ac:dyDescent="0.25">
      <c r="A56" s="92"/>
      <c r="B56" s="92"/>
      <c r="C56" s="92"/>
      <c r="D56" s="92"/>
      <c r="E56" s="92"/>
      <c r="F56" s="92"/>
      <c r="G56" s="92"/>
      <c r="H56" s="92"/>
      <c r="I56" s="92"/>
      <c r="J56" s="92"/>
      <c r="K56" s="92"/>
      <c r="L56" s="92"/>
      <c r="M56" s="92"/>
      <c r="N56" s="92"/>
      <c r="O56" s="92"/>
      <c r="P56" s="92"/>
      <c r="Q56" s="92"/>
    </row>
    <row r="57" spans="1:17" ht="15" customHeight="1" x14ac:dyDescent="0.25">
      <c r="A57" s="92"/>
      <c r="B57" s="92"/>
      <c r="C57" s="92"/>
      <c r="D57" s="92"/>
      <c r="E57" s="92"/>
      <c r="F57" s="92"/>
      <c r="G57" s="92"/>
      <c r="H57" s="92"/>
      <c r="I57" s="92"/>
      <c r="J57" s="92"/>
      <c r="K57" s="92"/>
      <c r="L57" s="92"/>
      <c r="M57" s="92"/>
      <c r="N57" s="92"/>
      <c r="O57" s="92"/>
      <c r="P57" s="92"/>
      <c r="Q57" s="92"/>
    </row>
  </sheetData>
  <mergeCells count="48">
    <mergeCell ref="D1:Q2"/>
    <mergeCell ref="D3:Q3"/>
    <mergeCell ref="A5:Q5"/>
    <mergeCell ref="A6:Q7"/>
    <mergeCell ref="P9:Q9"/>
    <mergeCell ref="P10:Q10"/>
    <mergeCell ref="P11:Q11"/>
    <mergeCell ref="P12:Q12"/>
    <mergeCell ref="A14:D14"/>
    <mergeCell ref="F14:I14"/>
    <mergeCell ref="K14:N14"/>
    <mergeCell ref="A15:B15"/>
    <mergeCell ref="K15:L15"/>
    <mergeCell ref="M15:N15"/>
    <mergeCell ref="A16:B16"/>
    <mergeCell ref="C16:D16"/>
    <mergeCell ref="F16:G16"/>
    <mergeCell ref="H16:I16"/>
    <mergeCell ref="K16:L16"/>
    <mergeCell ref="M16:N16"/>
    <mergeCell ref="M17:N17"/>
    <mergeCell ref="A18:B18"/>
    <mergeCell ref="C18:D18"/>
    <mergeCell ref="F18:G18"/>
    <mergeCell ref="H18:I18"/>
    <mergeCell ref="K18:L18"/>
    <mergeCell ref="M18:N18"/>
    <mergeCell ref="A17:B17"/>
    <mergeCell ref="C17:D17"/>
    <mergeCell ref="F17:G17"/>
    <mergeCell ref="H17:I17"/>
    <mergeCell ref="K17:L17"/>
    <mergeCell ref="A19:B19"/>
    <mergeCell ref="C19:D19"/>
    <mergeCell ref="F19:G19"/>
    <mergeCell ref="H19:I19"/>
    <mergeCell ref="K19:L19"/>
    <mergeCell ref="M19:N19"/>
    <mergeCell ref="F20:G20"/>
    <mergeCell ref="K20:L20"/>
    <mergeCell ref="M20:N20"/>
    <mergeCell ref="K21:L21"/>
    <mergeCell ref="M21:N21"/>
    <mergeCell ref="A25:Q25"/>
    <mergeCell ref="K27:M27"/>
    <mergeCell ref="K28:M28"/>
    <mergeCell ref="K29:M29"/>
    <mergeCell ref="K30:M30"/>
  </mergeCells>
  <conditionalFormatting sqref="F27:G46">
    <cfRule type="expression" dxfId="1" priority="2">
      <formula>F27&lt;0</formula>
    </cfRule>
    <cfRule type="expression" dxfId="0" priority="3">
      <formula>F27&gt;=0</formula>
    </cfRule>
  </conditionalFormatting>
  <pageMargins left="0.7" right="0.7" top="0.75" bottom="0.75" header="0.511811023622047" footer="0.511811023622047"/>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8A9B"/>
  </sheetPr>
  <dimension ref="A1:U77"/>
  <sheetViews>
    <sheetView showGridLines="0" zoomScaleNormal="100" workbookViewId="0">
      <selection activeCell="N44" sqref="N44:N47"/>
    </sheetView>
  </sheetViews>
  <sheetFormatPr defaultColWidth="8.7109375" defaultRowHeight="15" x14ac:dyDescent="0.25"/>
  <cols>
    <col min="1" max="1" width="22" customWidth="1"/>
    <col min="2" max="16" width="14" customWidth="1"/>
  </cols>
  <sheetData>
    <row r="1" spans="1:21" ht="42" customHeight="1" x14ac:dyDescent="0.25">
      <c r="A1" s="38"/>
      <c r="B1" s="39"/>
      <c r="C1" s="39"/>
      <c r="D1" s="671" t="s">
        <v>461</v>
      </c>
      <c r="E1" s="671"/>
      <c r="F1" s="671"/>
      <c r="G1" s="671"/>
      <c r="H1" s="671"/>
      <c r="I1" s="671"/>
      <c r="J1" s="671"/>
      <c r="K1" s="671"/>
      <c r="L1" s="671"/>
      <c r="M1" s="671"/>
      <c r="N1" s="671"/>
      <c r="O1" s="671"/>
      <c r="P1" s="671"/>
      <c r="Q1" s="671"/>
      <c r="R1" s="39"/>
      <c r="S1" s="39"/>
      <c r="T1" s="39"/>
      <c r="U1" s="39"/>
    </row>
    <row r="2" spans="1:21" ht="47.25" customHeight="1" x14ac:dyDescent="0.25">
      <c r="A2" s="42"/>
      <c r="B2" s="39"/>
      <c r="C2" s="39"/>
      <c r="D2" s="735" t="s">
        <v>462</v>
      </c>
      <c r="E2" s="735"/>
      <c r="F2" s="735"/>
      <c r="G2" s="735"/>
      <c r="H2" s="735"/>
      <c r="I2" s="735"/>
      <c r="J2" s="735"/>
      <c r="K2" s="735"/>
      <c r="L2" s="735"/>
      <c r="M2" s="735"/>
      <c r="N2" s="735"/>
      <c r="O2" s="735"/>
      <c r="P2" s="735"/>
      <c r="Q2" s="735"/>
      <c r="R2" s="39"/>
      <c r="S2" s="39"/>
      <c r="T2" s="39"/>
      <c r="U2" s="39"/>
    </row>
    <row r="3" spans="1:21" ht="68.25" customHeight="1" x14ac:dyDescent="0.25">
      <c r="A3" s="736" t="s">
        <v>463</v>
      </c>
      <c r="B3" s="736"/>
      <c r="C3" s="736"/>
      <c r="D3" s="736"/>
      <c r="E3" s="736"/>
      <c r="F3" s="736"/>
      <c r="G3" s="736"/>
      <c r="H3" s="736"/>
      <c r="I3" s="736"/>
      <c r="J3" s="736"/>
      <c r="K3" s="736"/>
      <c r="L3" s="736"/>
      <c r="M3" s="736"/>
      <c r="N3" s="736"/>
      <c r="O3" s="284"/>
      <c r="P3" s="284"/>
      <c r="Q3" s="53"/>
      <c r="R3" s="39"/>
      <c r="S3" s="39"/>
      <c r="T3" s="39"/>
      <c r="U3" s="39"/>
    </row>
    <row r="4" spans="1:21" ht="21.75" customHeight="1" x14ac:dyDescent="0.25">
      <c r="A4" s="38"/>
      <c r="B4" s="39"/>
      <c r="C4" s="39"/>
      <c r="D4" s="280"/>
      <c r="E4" s="280"/>
      <c r="F4" s="280"/>
      <c r="G4" s="280"/>
      <c r="H4" s="280"/>
      <c r="I4" s="280"/>
      <c r="J4" s="280"/>
      <c r="K4" s="281"/>
      <c r="L4" s="281"/>
      <c r="M4" s="281"/>
      <c r="N4" s="221"/>
      <c r="O4" s="39"/>
      <c r="P4" s="39"/>
      <c r="Q4" s="53"/>
      <c r="R4" s="39"/>
      <c r="S4" s="39"/>
      <c r="T4" s="39"/>
      <c r="U4" s="39"/>
    </row>
    <row r="5" spans="1:21" ht="21.75" customHeight="1" x14ac:dyDescent="0.25">
      <c r="A5" s="47"/>
      <c r="B5" s="47"/>
      <c r="C5" s="47"/>
      <c r="D5" s="47"/>
      <c r="E5" s="47"/>
      <c r="F5" s="47"/>
      <c r="G5" s="47"/>
      <c r="H5" s="47"/>
      <c r="I5" s="47"/>
      <c r="J5" s="47"/>
      <c r="K5" s="47"/>
      <c r="L5" s="47"/>
      <c r="M5" s="47"/>
      <c r="N5" s="47"/>
      <c r="O5" s="47"/>
      <c r="P5" s="47"/>
      <c r="Q5" s="47"/>
      <c r="R5" s="47"/>
      <c r="S5" s="47"/>
      <c r="T5" s="47"/>
      <c r="U5" s="47"/>
    </row>
    <row r="6" spans="1:21" ht="21.75" customHeight="1" x14ac:dyDescent="0.25">
      <c r="A6" s="737" t="s">
        <v>167</v>
      </c>
      <c r="B6" s="737"/>
      <c r="C6" s="737"/>
      <c r="D6" s="737"/>
      <c r="E6" s="737"/>
      <c r="F6" s="47"/>
      <c r="G6" s="738" t="s">
        <v>168</v>
      </c>
      <c r="H6" s="738"/>
      <c r="I6" s="738"/>
      <c r="J6" s="738"/>
      <c r="K6" s="738"/>
      <c r="L6" s="47"/>
      <c r="M6" s="737" t="s">
        <v>169</v>
      </c>
      <c r="N6" s="737"/>
      <c r="O6" s="737"/>
      <c r="P6" s="737"/>
      <c r="Q6" s="737"/>
      <c r="R6" s="47"/>
      <c r="S6" s="47"/>
      <c r="T6" s="47"/>
      <c r="U6" s="47"/>
    </row>
    <row r="7" spans="1:21" ht="21.75" customHeight="1" x14ac:dyDescent="0.25">
      <c r="A7" s="458" t="s">
        <v>162</v>
      </c>
      <c r="B7" s="458" t="s">
        <v>152</v>
      </c>
      <c r="C7" s="458"/>
      <c r="D7" s="458" t="s">
        <v>464</v>
      </c>
      <c r="E7" s="458" t="s">
        <v>358</v>
      </c>
      <c r="F7" s="47"/>
      <c r="G7" s="459" t="s">
        <v>162</v>
      </c>
      <c r="H7" s="459" t="s">
        <v>152</v>
      </c>
      <c r="I7" s="459"/>
      <c r="J7" s="459" t="s">
        <v>464</v>
      </c>
      <c r="K7" s="459" t="s">
        <v>358</v>
      </c>
      <c r="L7" s="47"/>
      <c r="M7" s="459" t="s">
        <v>162</v>
      </c>
      <c r="N7" s="459" t="s">
        <v>152</v>
      </c>
      <c r="O7" s="459"/>
      <c r="P7" s="459" t="s">
        <v>464</v>
      </c>
      <c r="Q7" s="459" t="s">
        <v>358</v>
      </c>
      <c r="R7" s="47"/>
      <c r="S7" s="47"/>
      <c r="T7" s="47"/>
      <c r="U7" s="47"/>
    </row>
    <row r="8" spans="1:21" ht="21.75" customHeight="1" x14ac:dyDescent="0.25">
      <c r="A8" s="460" t="s">
        <v>465</v>
      </c>
      <c r="B8" s="497">
        <v>0</v>
      </c>
      <c r="C8" s="461"/>
      <c r="D8" s="462">
        <f t="shared" ref="D8:D13" si="0">C8-B8</f>
        <v>0</v>
      </c>
      <c r="E8" s="461"/>
      <c r="F8" s="47"/>
      <c r="G8" s="463" t="s">
        <v>465</v>
      </c>
      <c r="H8" s="497">
        <v>0</v>
      </c>
      <c r="I8" s="464"/>
      <c r="J8" s="465">
        <f t="shared" ref="J8:J13" si="1">I8-H8</f>
        <v>0</v>
      </c>
      <c r="K8" s="464"/>
      <c r="L8" s="47"/>
      <c r="M8" s="463" t="s">
        <v>465</v>
      </c>
      <c r="N8" s="497">
        <v>0</v>
      </c>
      <c r="O8" s="464"/>
      <c r="P8" s="465">
        <f t="shared" ref="P8:P13" si="2">O8-N8</f>
        <v>0</v>
      </c>
      <c r="Q8" s="464"/>
      <c r="R8" s="47"/>
      <c r="S8" s="47"/>
      <c r="T8" s="47"/>
      <c r="U8" s="47"/>
    </row>
    <row r="9" spans="1:21" ht="21.75" customHeight="1" x14ac:dyDescent="0.25">
      <c r="A9" s="460" t="s">
        <v>466</v>
      </c>
      <c r="B9" s="497">
        <v>0</v>
      </c>
      <c r="C9" s="461"/>
      <c r="D9" s="462">
        <f t="shared" si="0"/>
        <v>0</v>
      </c>
      <c r="E9" s="461"/>
      <c r="F9" s="47"/>
      <c r="G9" s="463" t="s">
        <v>466</v>
      </c>
      <c r="H9" s="497">
        <v>0</v>
      </c>
      <c r="I9" s="464"/>
      <c r="J9" s="465">
        <f t="shared" si="1"/>
        <v>0</v>
      </c>
      <c r="K9" s="464"/>
      <c r="L9" s="47"/>
      <c r="M9" s="463" t="s">
        <v>466</v>
      </c>
      <c r="N9" s="497">
        <v>0</v>
      </c>
      <c r="O9" s="464"/>
      <c r="P9" s="465">
        <f t="shared" si="2"/>
        <v>0</v>
      </c>
      <c r="Q9" s="464"/>
      <c r="R9" s="47"/>
      <c r="S9" s="47"/>
      <c r="T9" s="47"/>
      <c r="U9" s="47"/>
    </row>
    <row r="10" spans="1:21" ht="21.75" customHeight="1" x14ac:dyDescent="0.25">
      <c r="A10" s="460" t="s">
        <v>467</v>
      </c>
      <c r="B10" s="497">
        <v>0</v>
      </c>
      <c r="C10" s="461"/>
      <c r="D10" s="462">
        <f t="shared" si="0"/>
        <v>0</v>
      </c>
      <c r="E10" s="461"/>
      <c r="F10" s="47"/>
      <c r="G10" s="463" t="s">
        <v>467</v>
      </c>
      <c r="H10" s="497">
        <v>0</v>
      </c>
      <c r="I10" s="464"/>
      <c r="J10" s="465">
        <f t="shared" si="1"/>
        <v>0</v>
      </c>
      <c r="K10" s="464"/>
      <c r="L10" s="47"/>
      <c r="M10" s="463" t="s">
        <v>467</v>
      </c>
      <c r="N10" s="497">
        <v>0</v>
      </c>
      <c r="O10" s="464"/>
      <c r="P10" s="465">
        <f t="shared" si="2"/>
        <v>0</v>
      </c>
      <c r="Q10" s="464"/>
      <c r="R10" s="47"/>
      <c r="S10" s="47"/>
      <c r="T10" s="47"/>
      <c r="U10" s="47"/>
    </row>
    <row r="11" spans="1:21" ht="21.75" customHeight="1" x14ac:dyDescent="0.25">
      <c r="A11" s="460" t="s">
        <v>468</v>
      </c>
      <c r="B11" s="497">
        <v>0</v>
      </c>
      <c r="C11" s="461"/>
      <c r="D11" s="462">
        <f t="shared" si="0"/>
        <v>0</v>
      </c>
      <c r="E11" s="461"/>
      <c r="F11" s="47"/>
      <c r="G11" s="463" t="s">
        <v>468</v>
      </c>
      <c r="H11" s="497">
        <v>0</v>
      </c>
      <c r="I11" s="464"/>
      <c r="J11" s="465">
        <f t="shared" si="1"/>
        <v>0</v>
      </c>
      <c r="K11" s="464"/>
      <c r="L11" s="47"/>
      <c r="M11" s="463" t="s">
        <v>468</v>
      </c>
      <c r="N11" s="497">
        <v>0</v>
      </c>
      <c r="O11" s="464"/>
      <c r="P11" s="465">
        <f t="shared" si="2"/>
        <v>0</v>
      </c>
      <c r="Q11" s="464"/>
      <c r="R11" s="47"/>
      <c r="S11" s="47"/>
      <c r="T11" s="47"/>
      <c r="U11" s="47"/>
    </row>
    <row r="12" spans="1:21" ht="21.75" customHeight="1" x14ac:dyDescent="0.25">
      <c r="A12" s="460" t="s">
        <v>469</v>
      </c>
      <c r="B12" s="466">
        <f>B8+B9-B10-B11</f>
        <v>0</v>
      </c>
      <c r="C12" s="461"/>
      <c r="D12" s="462">
        <f t="shared" si="0"/>
        <v>0</v>
      </c>
      <c r="E12" s="461"/>
      <c r="F12" s="47"/>
      <c r="G12" s="463" t="s">
        <v>469</v>
      </c>
      <c r="H12" s="467">
        <f>H8+H9-H10-H11</f>
        <v>0</v>
      </c>
      <c r="I12" s="464"/>
      <c r="J12" s="465">
        <f t="shared" si="1"/>
        <v>0</v>
      </c>
      <c r="K12" s="464"/>
      <c r="L12" s="47"/>
      <c r="M12" s="463" t="s">
        <v>469</v>
      </c>
      <c r="N12" s="466">
        <f>N8+N9-N10-N11</f>
        <v>0</v>
      </c>
      <c r="O12" s="464"/>
      <c r="P12" s="465">
        <f t="shared" si="2"/>
        <v>0</v>
      </c>
      <c r="Q12" s="464"/>
      <c r="R12" s="47"/>
      <c r="S12" s="47"/>
      <c r="T12" s="47"/>
      <c r="U12" s="47"/>
    </row>
    <row r="13" spans="1:21" ht="21.75" customHeight="1" x14ac:dyDescent="0.25">
      <c r="A13" s="460" t="s">
        <v>470</v>
      </c>
      <c r="B13" s="468">
        <f>IF(B8=0,0,(B10+B11)/B8)</f>
        <v>0</v>
      </c>
      <c r="C13" s="461"/>
      <c r="D13" s="469">
        <f t="shared" si="0"/>
        <v>0</v>
      </c>
      <c r="E13" s="461"/>
      <c r="F13" s="47"/>
      <c r="G13" s="463" t="s">
        <v>470</v>
      </c>
      <c r="H13" s="470">
        <f>IF(H8=0,0,(H10+H11)/H8)</f>
        <v>0</v>
      </c>
      <c r="I13" s="464"/>
      <c r="J13" s="471">
        <f t="shared" si="1"/>
        <v>0</v>
      </c>
      <c r="K13" s="464"/>
      <c r="L13" s="47"/>
      <c r="M13" s="463" t="s">
        <v>470</v>
      </c>
      <c r="N13" s="468">
        <f>IF(N8=0,0,(N10+N11)/N8)</f>
        <v>0</v>
      </c>
      <c r="O13" s="464"/>
      <c r="P13" s="471">
        <f t="shared" si="2"/>
        <v>0</v>
      </c>
      <c r="Q13" s="464"/>
      <c r="R13" s="47"/>
      <c r="S13" s="47"/>
      <c r="T13" s="47"/>
      <c r="U13" s="47"/>
    </row>
    <row r="14" spans="1:21" ht="21.75" customHeight="1" x14ac:dyDescent="0.25">
      <c r="A14" s="47"/>
      <c r="B14" s="47"/>
      <c r="C14" s="47"/>
      <c r="D14" s="47"/>
      <c r="E14" s="47"/>
      <c r="F14" s="47"/>
      <c r="G14" s="47"/>
      <c r="H14" s="47"/>
      <c r="I14" s="47"/>
      <c r="J14" s="47"/>
      <c r="K14" s="47"/>
      <c r="L14" s="47"/>
      <c r="M14" s="47"/>
      <c r="N14" s="47"/>
      <c r="O14" s="47"/>
      <c r="P14" s="47"/>
      <c r="Q14" s="47"/>
      <c r="R14" s="47"/>
      <c r="S14" s="47"/>
      <c r="T14" s="47"/>
      <c r="U14" s="47"/>
    </row>
    <row r="15" spans="1:21" ht="21.75" customHeight="1" x14ac:dyDescent="0.25">
      <c r="A15" s="47"/>
      <c r="B15" s="47"/>
      <c r="C15" s="47"/>
      <c r="D15" s="47"/>
      <c r="E15" s="47"/>
      <c r="F15" s="47"/>
      <c r="G15" s="47"/>
      <c r="H15" s="47"/>
      <c r="I15" s="47"/>
      <c r="J15" s="47"/>
      <c r="K15" s="47"/>
      <c r="L15" s="47"/>
      <c r="M15" s="47"/>
      <c r="N15" s="47"/>
      <c r="O15" s="47"/>
      <c r="P15" s="47"/>
      <c r="Q15" s="47"/>
      <c r="R15" s="47"/>
      <c r="S15" s="47"/>
      <c r="T15" s="47"/>
      <c r="U15" s="47"/>
    </row>
    <row r="16" spans="1:21" ht="21.75" customHeight="1" x14ac:dyDescent="0.25">
      <c r="A16" s="47"/>
      <c r="B16" s="47"/>
      <c r="C16" s="47"/>
      <c r="D16" s="47"/>
      <c r="E16" s="47"/>
      <c r="F16" s="47"/>
      <c r="G16" s="47"/>
      <c r="H16" s="47"/>
      <c r="I16" s="47"/>
      <c r="J16" s="47"/>
      <c r="K16" s="47"/>
      <c r="L16" s="47"/>
      <c r="M16" s="47"/>
      <c r="N16" s="47"/>
      <c r="O16" s="47"/>
      <c r="P16" s="47"/>
      <c r="Q16" s="47"/>
      <c r="R16" s="47"/>
      <c r="S16" s="47"/>
      <c r="T16" s="47"/>
      <c r="U16" s="47"/>
    </row>
    <row r="17" spans="1:21" ht="21.75" customHeight="1" x14ac:dyDescent="0.25">
      <c r="A17" s="47"/>
      <c r="B17" s="47"/>
      <c r="C17" s="47"/>
      <c r="D17" s="47"/>
      <c r="E17" s="47"/>
      <c r="F17" s="47"/>
      <c r="G17" s="47"/>
      <c r="H17" s="47"/>
      <c r="I17" s="47"/>
      <c r="J17" s="47"/>
      <c r="K17" s="47"/>
      <c r="L17" s="47"/>
      <c r="M17" s="47"/>
      <c r="N17" s="47"/>
      <c r="O17" s="47"/>
      <c r="P17" s="47"/>
      <c r="Q17" s="47"/>
      <c r="R17" s="47"/>
      <c r="S17" s="47"/>
      <c r="T17" s="47"/>
      <c r="U17" s="47"/>
    </row>
    <row r="18" spans="1:21" ht="21.75" customHeight="1" x14ac:dyDescent="0.25">
      <c r="A18" s="730" t="s">
        <v>170</v>
      </c>
      <c r="B18" s="730"/>
      <c r="C18" s="730"/>
      <c r="D18" s="730"/>
      <c r="E18" s="730"/>
      <c r="F18" s="47"/>
      <c r="G18" s="733" t="s">
        <v>172</v>
      </c>
      <c r="H18" s="733"/>
      <c r="I18" s="733"/>
      <c r="J18" s="733"/>
      <c r="K18" s="733"/>
      <c r="L18" s="47"/>
      <c r="M18" s="730" t="s">
        <v>173</v>
      </c>
      <c r="N18" s="730"/>
      <c r="O18" s="730"/>
      <c r="P18" s="730"/>
      <c r="Q18" s="730"/>
      <c r="R18" s="47"/>
      <c r="S18" s="47"/>
      <c r="T18" s="47"/>
      <c r="U18" s="47"/>
    </row>
    <row r="19" spans="1:21" ht="21.75" customHeight="1" x14ac:dyDescent="0.25">
      <c r="A19" s="459" t="s">
        <v>162</v>
      </c>
      <c r="B19" s="459" t="s">
        <v>152</v>
      </c>
      <c r="C19" s="459"/>
      <c r="D19" s="459" t="s">
        <v>464</v>
      </c>
      <c r="E19" s="459" t="s">
        <v>358</v>
      </c>
      <c r="F19" s="47"/>
      <c r="G19" s="459" t="s">
        <v>162</v>
      </c>
      <c r="H19" s="459" t="s">
        <v>152</v>
      </c>
      <c r="I19" s="459"/>
      <c r="J19" s="459" t="s">
        <v>464</v>
      </c>
      <c r="K19" s="459" t="s">
        <v>358</v>
      </c>
      <c r="L19" s="47"/>
      <c r="M19" s="459" t="s">
        <v>162</v>
      </c>
      <c r="N19" s="459" t="s">
        <v>152</v>
      </c>
      <c r="O19" s="459"/>
      <c r="P19" s="459" t="s">
        <v>464</v>
      </c>
      <c r="Q19" s="459" t="s">
        <v>358</v>
      </c>
      <c r="R19" s="47"/>
      <c r="S19" s="47"/>
      <c r="T19" s="47"/>
      <c r="U19" s="47"/>
    </row>
    <row r="20" spans="1:21" ht="21.75" customHeight="1" x14ac:dyDescent="0.25">
      <c r="A20" s="463" t="s">
        <v>465</v>
      </c>
      <c r="B20" s="497">
        <v>0</v>
      </c>
      <c r="C20" s="464"/>
      <c r="D20" s="465">
        <f t="shared" ref="D20:D25" si="3">C20-B20</f>
        <v>0</v>
      </c>
      <c r="E20" s="464"/>
      <c r="F20" s="47"/>
      <c r="G20" s="463" t="s">
        <v>465</v>
      </c>
      <c r="H20" s="497">
        <v>0</v>
      </c>
      <c r="I20" s="464"/>
      <c r="J20" s="465">
        <f t="shared" ref="J20:J25" si="4">I20-H20</f>
        <v>0</v>
      </c>
      <c r="K20" s="464"/>
      <c r="L20" s="47"/>
      <c r="M20" s="463" t="s">
        <v>465</v>
      </c>
      <c r="N20" s="497">
        <v>0</v>
      </c>
      <c r="O20" s="464"/>
      <c r="P20" s="465">
        <f t="shared" ref="P20:P25" si="5">O20-N20</f>
        <v>0</v>
      </c>
      <c r="Q20" s="464"/>
      <c r="R20" s="47"/>
      <c r="S20" s="47"/>
      <c r="T20" s="47"/>
      <c r="U20" s="47"/>
    </row>
    <row r="21" spans="1:21" ht="21.75" customHeight="1" x14ac:dyDescent="0.25">
      <c r="A21" s="463" t="s">
        <v>466</v>
      </c>
      <c r="B21" s="497">
        <v>0</v>
      </c>
      <c r="C21" s="464"/>
      <c r="D21" s="465">
        <f t="shared" si="3"/>
        <v>0</v>
      </c>
      <c r="E21" s="464"/>
      <c r="F21" s="47"/>
      <c r="G21" s="463" t="s">
        <v>466</v>
      </c>
      <c r="H21" s="497">
        <v>0</v>
      </c>
      <c r="I21" s="464"/>
      <c r="J21" s="465">
        <f t="shared" si="4"/>
        <v>0</v>
      </c>
      <c r="K21" s="464"/>
      <c r="L21" s="47"/>
      <c r="M21" s="463" t="s">
        <v>466</v>
      </c>
      <c r="N21" s="497">
        <v>0</v>
      </c>
      <c r="O21" s="464"/>
      <c r="P21" s="465">
        <f t="shared" si="5"/>
        <v>0</v>
      </c>
      <c r="Q21" s="464"/>
      <c r="R21" s="47"/>
      <c r="S21" s="47"/>
      <c r="T21" s="47"/>
      <c r="U21" s="47"/>
    </row>
    <row r="22" spans="1:21" ht="21.75" customHeight="1" x14ac:dyDescent="0.25">
      <c r="A22" s="463" t="s">
        <v>467</v>
      </c>
      <c r="B22" s="497">
        <v>0</v>
      </c>
      <c r="C22" s="464"/>
      <c r="D22" s="465">
        <f t="shared" si="3"/>
        <v>0</v>
      </c>
      <c r="E22" s="464"/>
      <c r="F22" s="47"/>
      <c r="G22" s="463" t="s">
        <v>467</v>
      </c>
      <c r="H22" s="497">
        <v>0</v>
      </c>
      <c r="I22" s="464"/>
      <c r="J22" s="465">
        <f t="shared" si="4"/>
        <v>0</v>
      </c>
      <c r="K22" s="464"/>
      <c r="L22" s="47"/>
      <c r="M22" s="463" t="s">
        <v>467</v>
      </c>
      <c r="N22" s="497">
        <v>0</v>
      </c>
      <c r="O22" s="464"/>
      <c r="P22" s="465">
        <f t="shared" si="5"/>
        <v>0</v>
      </c>
      <c r="Q22" s="464"/>
      <c r="R22" s="47"/>
      <c r="S22" s="47"/>
      <c r="T22" s="47"/>
      <c r="U22" s="47"/>
    </row>
    <row r="23" spans="1:21" ht="21.75" customHeight="1" x14ac:dyDescent="0.25">
      <c r="A23" s="463" t="s">
        <v>468</v>
      </c>
      <c r="B23" s="497">
        <v>0</v>
      </c>
      <c r="C23" s="464"/>
      <c r="D23" s="465">
        <f t="shared" si="3"/>
        <v>0</v>
      </c>
      <c r="E23" s="464"/>
      <c r="F23" s="47"/>
      <c r="G23" s="463" t="s">
        <v>468</v>
      </c>
      <c r="H23" s="497">
        <v>0</v>
      </c>
      <c r="I23" s="464"/>
      <c r="J23" s="465">
        <f t="shared" si="4"/>
        <v>0</v>
      </c>
      <c r="K23" s="464"/>
      <c r="L23" s="47"/>
      <c r="M23" s="463" t="s">
        <v>468</v>
      </c>
      <c r="N23" s="497">
        <v>0</v>
      </c>
      <c r="O23" s="464"/>
      <c r="P23" s="465">
        <f t="shared" si="5"/>
        <v>0</v>
      </c>
      <c r="Q23" s="464"/>
      <c r="R23" s="47"/>
      <c r="S23" s="47"/>
      <c r="T23" s="47"/>
      <c r="U23" s="47"/>
    </row>
    <row r="24" spans="1:21" ht="21.75" customHeight="1" x14ac:dyDescent="0.25">
      <c r="A24" s="463" t="s">
        <v>469</v>
      </c>
      <c r="B24" s="467">
        <f>B20+B21-B22-B23</f>
        <v>0</v>
      </c>
      <c r="C24" s="464"/>
      <c r="D24" s="465">
        <f t="shared" si="3"/>
        <v>0</v>
      </c>
      <c r="E24" s="464"/>
      <c r="F24" s="47"/>
      <c r="G24" s="463" t="s">
        <v>469</v>
      </c>
      <c r="H24" s="466">
        <f>H20+H21-H22-H23</f>
        <v>0</v>
      </c>
      <c r="I24" s="464"/>
      <c r="J24" s="465">
        <f t="shared" si="4"/>
        <v>0</v>
      </c>
      <c r="K24" s="464"/>
      <c r="L24" s="47"/>
      <c r="M24" s="463" t="s">
        <v>469</v>
      </c>
      <c r="N24" s="466">
        <f>N20+N21-N22-N23</f>
        <v>0</v>
      </c>
      <c r="O24" s="464"/>
      <c r="P24" s="465">
        <f t="shared" si="5"/>
        <v>0</v>
      </c>
      <c r="Q24" s="464"/>
      <c r="R24" s="47"/>
      <c r="S24" s="47"/>
      <c r="T24" s="47"/>
      <c r="U24" s="47"/>
    </row>
    <row r="25" spans="1:21" ht="21.75" customHeight="1" x14ac:dyDescent="0.25">
      <c r="A25" s="463" t="s">
        <v>470</v>
      </c>
      <c r="B25" s="470">
        <f>IF(B20=0,0,(B22+B23)/B20)</f>
        <v>0</v>
      </c>
      <c r="C25" s="464"/>
      <c r="D25" s="471">
        <f t="shared" si="3"/>
        <v>0</v>
      </c>
      <c r="E25" s="464"/>
      <c r="F25" s="47"/>
      <c r="G25" s="463" t="s">
        <v>470</v>
      </c>
      <c r="H25" s="468">
        <f>IF(H20=0,0,(H22+H23)/H20)</f>
        <v>0</v>
      </c>
      <c r="I25" s="464"/>
      <c r="J25" s="471">
        <f t="shared" si="4"/>
        <v>0</v>
      </c>
      <c r="K25" s="464"/>
      <c r="L25" s="47"/>
      <c r="M25" s="463" t="s">
        <v>470</v>
      </c>
      <c r="N25" s="468">
        <f>IF(N20=0,0,(N22+N23)/N20)</f>
        <v>0</v>
      </c>
      <c r="O25" s="464"/>
      <c r="P25" s="471">
        <f t="shared" si="5"/>
        <v>0</v>
      </c>
      <c r="Q25" s="464"/>
      <c r="R25" s="47"/>
      <c r="S25" s="47"/>
      <c r="T25" s="47"/>
      <c r="U25" s="47"/>
    </row>
    <row r="26" spans="1:21" ht="21.75" customHeight="1" x14ac:dyDescent="0.25">
      <c r="A26" s="47"/>
      <c r="B26" s="47"/>
      <c r="C26" s="47"/>
      <c r="D26" s="47"/>
      <c r="E26" s="47"/>
      <c r="F26" s="47"/>
      <c r="G26" s="47"/>
      <c r="H26" s="47"/>
      <c r="I26" s="47"/>
      <c r="J26" s="47"/>
      <c r="K26" s="47"/>
      <c r="L26" s="47"/>
      <c r="M26" s="47"/>
      <c r="N26" s="47"/>
      <c r="O26" s="47"/>
      <c r="P26" s="47"/>
      <c r="Q26" s="47"/>
      <c r="R26" s="47"/>
      <c r="S26" s="47"/>
      <c r="T26" s="47"/>
      <c r="U26" s="47"/>
    </row>
    <row r="27" spans="1:21" ht="21.75" customHeight="1" x14ac:dyDescent="0.25">
      <c r="A27" s="47"/>
      <c r="B27" s="47"/>
      <c r="C27" s="47"/>
      <c r="D27" s="47"/>
      <c r="E27" s="47"/>
      <c r="F27" s="47"/>
      <c r="G27" s="47"/>
      <c r="H27" s="47"/>
      <c r="I27" s="47"/>
      <c r="J27" s="47"/>
      <c r="K27" s="47"/>
      <c r="L27" s="47"/>
      <c r="M27" s="47"/>
      <c r="N27" s="47"/>
      <c r="O27" s="47"/>
      <c r="P27" s="47"/>
      <c r="Q27" s="47"/>
      <c r="R27" s="47"/>
      <c r="S27" s="47"/>
      <c r="T27" s="47"/>
      <c r="U27" s="47"/>
    </row>
    <row r="28" spans="1:21" ht="15" customHeight="1" x14ac:dyDescent="0.25">
      <c r="A28" s="47"/>
      <c r="B28" s="47"/>
      <c r="C28" s="47"/>
      <c r="D28" s="47"/>
      <c r="E28" s="47"/>
      <c r="F28" s="47"/>
      <c r="G28" s="47"/>
      <c r="H28" s="47"/>
      <c r="I28" s="47"/>
      <c r="J28" s="47"/>
      <c r="K28" s="47"/>
      <c r="L28" s="47"/>
      <c r="M28" s="47"/>
      <c r="N28" s="47"/>
      <c r="O28" s="47"/>
      <c r="P28" s="47"/>
      <c r="Q28" s="47"/>
      <c r="R28" s="47"/>
      <c r="S28" s="47"/>
      <c r="T28" s="47"/>
      <c r="U28" s="47"/>
    </row>
    <row r="29" spans="1:21" ht="15" customHeight="1" x14ac:dyDescent="0.25">
      <c r="A29" s="47"/>
      <c r="B29" s="47"/>
      <c r="C29" s="47"/>
      <c r="D29" s="47"/>
      <c r="E29" s="47"/>
      <c r="F29" s="47"/>
      <c r="G29" s="47"/>
      <c r="H29" s="47"/>
      <c r="I29" s="47"/>
      <c r="J29" s="47"/>
      <c r="K29" s="47"/>
      <c r="L29" s="47"/>
      <c r="M29" s="47"/>
      <c r="N29" s="47"/>
      <c r="O29" s="47"/>
      <c r="P29" s="47"/>
      <c r="Q29" s="47"/>
      <c r="R29" s="47"/>
      <c r="S29" s="47"/>
      <c r="T29" s="47"/>
      <c r="U29" s="47"/>
    </row>
    <row r="30" spans="1:21" ht="15.75" customHeight="1" x14ac:dyDescent="0.25">
      <c r="A30" s="734" t="s">
        <v>174</v>
      </c>
      <c r="B30" s="734"/>
      <c r="C30" s="734"/>
      <c r="D30" s="734"/>
      <c r="E30" s="734"/>
      <c r="F30" s="47"/>
      <c r="G30" s="730" t="s">
        <v>175</v>
      </c>
      <c r="H30" s="730"/>
      <c r="I30" s="730"/>
      <c r="J30" s="730"/>
      <c r="K30" s="730"/>
      <c r="L30" s="47"/>
      <c r="M30" s="734" t="s">
        <v>176</v>
      </c>
      <c r="N30" s="734"/>
      <c r="O30" s="734"/>
      <c r="P30" s="734"/>
      <c r="Q30" s="734"/>
      <c r="R30" s="47"/>
      <c r="S30" s="47"/>
      <c r="T30" s="47"/>
      <c r="U30" s="47"/>
    </row>
    <row r="31" spans="1:21" ht="15" customHeight="1" x14ac:dyDescent="0.25">
      <c r="A31" s="459" t="s">
        <v>162</v>
      </c>
      <c r="B31" s="459" t="s">
        <v>152</v>
      </c>
      <c r="C31" s="459"/>
      <c r="D31" s="459" t="s">
        <v>464</v>
      </c>
      <c r="E31" s="459" t="s">
        <v>358</v>
      </c>
      <c r="F31" s="47"/>
      <c r="G31" s="459" t="s">
        <v>162</v>
      </c>
      <c r="H31" s="459" t="s">
        <v>152</v>
      </c>
      <c r="I31" s="459"/>
      <c r="J31" s="459" t="s">
        <v>464</v>
      </c>
      <c r="K31" s="459" t="s">
        <v>358</v>
      </c>
      <c r="L31" s="47"/>
      <c r="M31" s="459" t="s">
        <v>162</v>
      </c>
      <c r="N31" s="459" t="s">
        <v>152</v>
      </c>
      <c r="O31" s="459"/>
      <c r="P31" s="459" t="s">
        <v>464</v>
      </c>
      <c r="Q31" s="459" t="s">
        <v>358</v>
      </c>
      <c r="R31" s="47"/>
      <c r="S31" s="47"/>
      <c r="T31" s="47"/>
      <c r="U31" s="47"/>
    </row>
    <row r="32" spans="1:21" ht="15" customHeight="1" x14ac:dyDescent="0.25">
      <c r="A32" s="463" t="s">
        <v>465</v>
      </c>
      <c r="B32" s="497">
        <v>0</v>
      </c>
      <c r="C32" s="464"/>
      <c r="D32" s="465">
        <f t="shared" ref="D32:D37" si="6">C32-B32</f>
        <v>0</v>
      </c>
      <c r="E32" s="464"/>
      <c r="F32" s="47"/>
      <c r="G32" s="463" t="s">
        <v>465</v>
      </c>
      <c r="H32" s="498">
        <v>0</v>
      </c>
      <c r="I32" s="464"/>
      <c r="J32" s="465">
        <f t="shared" ref="J32:J37" si="7">I32-H32</f>
        <v>0</v>
      </c>
      <c r="K32" s="464"/>
      <c r="L32" s="47"/>
      <c r="M32" s="463" t="s">
        <v>465</v>
      </c>
      <c r="N32" s="497">
        <v>0</v>
      </c>
      <c r="O32" s="464"/>
      <c r="P32" s="465">
        <f t="shared" ref="P32:P37" si="8">O32-N32</f>
        <v>0</v>
      </c>
      <c r="Q32" s="464"/>
      <c r="R32" s="47"/>
      <c r="S32" s="47"/>
      <c r="T32" s="47"/>
      <c r="U32" s="47"/>
    </row>
    <row r="33" spans="1:21" ht="15" customHeight="1" x14ac:dyDescent="0.25">
      <c r="A33" s="463" t="s">
        <v>466</v>
      </c>
      <c r="B33" s="497">
        <v>0</v>
      </c>
      <c r="C33" s="464"/>
      <c r="D33" s="465">
        <f t="shared" si="6"/>
        <v>0</v>
      </c>
      <c r="E33" s="464"/>
      <c r="F33" s="47"/>
      <c r="G33" s="463" t="s">
        <v>466</v>
      </c>
      <c r="H33" s="498">
        <v>0</v>
      </c>
      <c r="I33" s="464"/>
      <c r="J33" s="465">
        <f t="shared" si="7"/>
        <v>0</v>
      </c>
      <c r="K33" s="464"/>
      <c r="L33" s="47"/>
      <c r="M33" s="463" t="s">
        <v>466</v>
      </c>
      <c r="N33" s="497">
        <v>0</v>
      </c>
      <c r="O33" s="464"/>
      <c r="P33" s="465">
        <f t="shared" si="8"/>
        <v>0</v>
      </c>
      <c r="Q33" s="464"/>
      <c r="R33" s="47"/>
      <c r="S33" s="47"/>
      <c r="T33" s="47"/>
      <c r="U33" s="47"/>
    </row>
    <row r="34" spans="1:21" ht="15" customHeight="1" x14ac:dyDescent="0.25">
      <c r="A34" s="463" t="s">
        <v>467</v>
      </c>
      <c r="B34" s="497">
        <v>0</v>
      </c>
      <c r="C34" s="464"/>
      <c r="D34" s="465">
        <f t="shared" si="6"/>
        <v>0</v>
      </c>
      <c r="E34" s="464"/>
      <c r="F34" s="47"/>
      <c r="G34" s="463" t="s">
        <v>467</v>
      </c>
      <c r="H34" s="498">
        <v>0</v>
      </c>
      <c r="I34" s="464"/>
      <c r="J34" s="465">
        <f t="shared" si="7"/>
        <v>0</v>
      </c>
      <c r="K34" s="464"/>
      <c r="L34" s="47"/>
      <c r="M34" s="463" t="s">
        <v>467</v>
      </c>
      <c r="N34" s="497">
        <v>0</v>
      </c>
      <c r="O34" s="464"/>
      <c r="P34" s="465">
        <f t="shared" si="8"/>
        <v>0</v>
      </c>
      <c r="Q34" s="464"/>
      <c r="R34" s="47"/>
      <c r="S34" s="47"/>
      <c r="T34" s="47"/>
      <c r="U34" s="47"/>
    </row>
    <row r="35" spans="1:21" ht="15" customHeight="1" x14ac:dyDescent="0.25">
      <c r="A35" s="463" t="s">
        <v>468</v>
      </c>
      <c r="B35" s="497">
        <v>0</v>
      </c>
      <c r="C35" s="464"/>
      <c r="D35" s="465">
        <f t="shared" si="6"/>
        <v>0</v>
      </c>
      <c r="E35" s="464"/>
      <c r="F35" s="47"/>
      <c r="G35" s="463" t="s">
        <v>468</v>
      </c>
      <c r="H35" s="498">
        <v>0</v>
      </c>
      <c r="I35" s="464"/>
      <c r="J35" s="465">
        <f t="shared" si="7"/>
        <v>0</v>
      </c>
      <c r="K35" s="464"/>
      <c r="L35" s="47"/>
      <c r="M35" s="463" t="s">
        <v>468</v>
      </c>
      <c r="N35" s="497">
        <v>0</v>
      </c>
      <c r="O35" s="464"/>
      <c r="P35" s="465">
        <f t="shared" si="8"/>
        <v>0</v>
      </c>
      <c r="Q35" s="464"/>
      <c r="R35" s="47"/>
      <c r="S35" s="47"/>
      <c r="T35" s="47"/>
      <c r="U35" s="47"/>
    </row>
    <row r="36" spans="1:21" ht="15" customHeight="1" x14ac:dyDescent="0.25">
      <c r="A36" s="463" t="s">
        <v>469</v>
      </c>
      <c r="B36" s="466">
        <f>B32+B33-B34-B35</f>
        <v>0</v>
      </c>
      <c r="C36" s="464"/>
      <c r="D36" s="465">
        <f t="shared" si="6"/>
        <v>0</v>
      </c>
      <c r="E36" s="464"/>
      <c r="F36" s="47"/>
      <c r="G36" s="463" t="s">
        <v>469</v>
      </c>
      <c r="H36" s="467">
        <f>H32+H33-H34-H35</f>
        <v>0</v>
      </c>
      <c r="I36" s="464"/>
      <c r="J36" s="465">
        <f t="shared" si="7"/>
        <v>0</v>
      </c>
      <c r="K36" s="464"/>
      <c r="L36" s="47"/>
      <c r="M36" s="463" t="s">
        <v>469</v>
      </c>
      <c r="N36" s="466">
        <f>N32+N33-N34-N35</f>
        <v>0</v>
      </c>
      <c r="O36" s="464"/>
      <c r="P36" s="465">
        <f t="shared" si="8"/>
        <v>0</v>
      </c>
      <c r="Q36" s="464"/>
      <c r="R36" s="47"/>
      <c r="S36" s="47"/>
      <c r="T36" s="47"/>
      <c r="U36" s="47"/>
    </row>
    <row r="37" spans="1:21" ht="15" customHeight="1" x14ac:dyDescent="0.25">
      <c r="A37" s="463" t="s">
        <v>470</v>
      </c>
      <c r="B37" s="468">
        <f>IF(B32=0,0,(B34+B35)/B32)</f>
        <v>0</v>
      </c>
      <c r="C37" s="464"/>
      <c r="D37" s="471">
        <f t="shared" si="6"/>
        <v>0</v>
      </c>
      <c r="E37" s="464"/>
      <c r="F37" s="47"/>
      <c r="G37" s="463" t="s">
        <v>470</v>
      </c>
      <c r="H37" s="470">
        <f>IF(H32=0,0,(H34+H35)/H32)</f>
        <v>0</v>
      </c>
      <c r="I37" s="464"/>
      <c r="J37" s="471">
        <f t="shared" si="7"/>
        <v>0</v>
      </c>
      <c r="K37" s="464"/>
      <c r="L37" s="47"/>
      <c r="M37" s="463" t="s">
        <v>470</v>
      </c>
      <c r="N37" s="468">
        <f>IF(N32=0,0,(N34+N35)/N32)</f>
        <v>0</v>
      </c>
      <c r="O37" s="464"/>
      <c r="P37" s="471">
        <f t="shared" si="8"/>
        <v>0</v>
      </c>
      <c r="Q37" s="464"/>
      <c r="R37" s="47"/>
      <c r="S37" s="47"/>
      <c r="T37" s="47"/>
      <c r="U37" s="47"/>
    </row>
    <row r="38" spans="1:21" ht="15" customHeight="1" x14ac:dyDescent="0.25">
      <c r="A38" s="47"/>
      <c r="B38" s="47"/>
      <c r="C38" s="47"/>
      <c r="D38" s="47"/>
      <c r="E38" s="47"/>
      <c r="F38" s="47"/>
      <c r="G38" s="47"/>
      <c r="H38" s="47"/>
      <c r="I38" s="47"/>
      <c r="J38" s="47"/>
      <c r="K38" s="47"/>
      <c r="L38" s="47"/>
      <c r="M38" s="47"/>
      <c r="N38" s="47"/>
      <c r="O38" s="47"/>
      <c r="P38" s="47"/>
      <c r="Q38" s="47"/>
      <c r="R38" s="47"/>
      <c r="S38" s="47"/>
      <c r="T38" s="47"/>
      <c r="U38" s="47"/>
    </row>
    <row r="39" spans="1:21" ht="15" customHeight="1" x14ac:dyDescent="0.25">
      <c r="A39" s="47"/>
      <c r="B39" s="47"/>
      <c r="C39" s="47"/>
      <c r="D39" s="47"/>
      <c r="E39" s="47"/>
      <c r="F39" s="47"/>
      <c r="G39" s="47"/>
      <c r="H39" s="47"/>
      <c r="I39" s="47"/>
      <c r="J39" s="47"/>
      <c r="K39" s="47"/>
      <c r="L39" s="47"/>
      <c r="M39" s="47"/>
      <c r="N39" s="47"/>
      <c r="O39" s="47"/>
      <c r="P39" s="47"/>
      <c r="Q39" s="47"/>
      <c r="R39" s="47"/>
      <c r="S39" s="47"/>
      <c r="T39" s="47"/>
      <c r="U39" s="47"/>
    </row>
    <row r="40" spans="1:21" ht="15" customHeight="1" x14ac:dyDescent="0.25">
      <c r="A40" s="47"/>
      <c r="B40" s="47"/>
      <c r="C40" s="47"/>
      <c r="D40" s="47"/>
      <c r="E40" s="47"/>
      <c r="F40" s="47"/>
      <c r="G40" s="47"/>
      <c r="H40" s="47"/>
      <c r="I40" s="47"/>
      <c r="J40" s="47"/>
      <c r="K40" s="47"/>
      <c r="L40" s="47"/>
      <c r="M40" s="47"/>
      <c r="N40" s="47"/>
      <c r="O40" s="47"/>
      <c r="P40" s="47"/>
      <c r="Q40" s="47"/>
      <c r="R40" s="47"/>
      <c r="S40" s="47"/>
      <c r="T40" s="47"/>
      <c r="U40" s="47"/>
    </row>
    <row r="41" spans="1:21" ht="15" customHeight="1" x14ac:dyDescent="0.25">
      <c r="A41" s="47"/>
      <c r="B41" s="47"/>
      <c r="C41" s="47"/>
      <c r="D41" s="47"/>
      <c r="E41" s="47"/>
      <c r="F41" s="47"/>
      <c r="G41" s="47"/>
      <c r="H41" s="47"/>
      <c r="I41" s="47"/>
      <c r="J41" s="47"/>
      <c r="K41" s="47"/>
      <c r="L41" s="47"/>
      <c r="M41" s="47"/>
      <c r="N41" s="47"/>
      <c r="O41" s="47"/>
      <c r="P41" s="47"/>
      <c r="Q41" s="47"/>
      <c r="R41" s="47"/>
      <c r="S41" s="47"/>
      <c r="T41" s="47"/>
      <c r="U41" s="47"/>
    </row>
    <row r="42" spans="1:21" ht="15.75" customHeight="1" x14ac:dyDescent="0.25">
      <c r="A42" s="730" t="s">
        <v>177</v>
      </c>
      <c r="B42" s="730"/>
      <c r="C42" s="730"/>
      <c r="D42" s="730"/>
      <c r="E42" s="730"/>
      <c r="F42" s="47"/>
      <c r="G42" s="731" t="s">
        <v>178</v>
      </c>
      <c r="H42" s="731"/>
      <c r="I42" s="731"/>
      <c r="J42" s="731"/>
      <c r="K42" s="731"/>
      <c r="L42" s="47"/>
      <c r="M42" s="730" t="s">
        <v>179</v>
      </c>
      <c r="N42" s="730"/>
      <c r="O42" s="730"/>
      <c r="P42" s="730"/>
      <c r="Q42" s="730"/>
      <c r="R42" s="47"/>
      <c r="S42" s="47"/>
      <c r="T42" s="47"/>
      <c r="U42" s="47"/>
    </row>
    <row r="43" spans="1:21" ht="15" customHeight="1" x14ac:dyDescent="0.25">
      <c r="A43" s="459" t="s">
        <v>162</v>
      </c>
      <c r="B43" s="459" t="s">
        <v>152</v>
      </c>
      <c r="C43" s="459"/>
      <c r="D43" s="459" t="s">
        <v>464</v>
      </c>
      <c r="E43" s="459" t="s">
        <v>358</v>
      </c>
      <c r="F43" s="47"/>
      <c r="G43" s="472" t="s">
        <v>162</v>
      </c>
      <c r="H43" s="472" t="s">
        <v>152</v>
      </c>
      <c r="I43" s="472"/>
      <c r="J43" s="472" t="s">
        <v>464</v>
      </c>
      <c r="K43" s="472" t="s">
        <v>358</v>
      </c>
      <c r="L43" s="47"/>
      <c r="M43" s="459" t="s">
        <v>162</v>
      </c>
      <c r="N43" s="459" t="s">
        <v>152</v>
      </c>
      <c r="O43" s="459"/>
      <c r="P43" s="459" t="s">
        <v>464</v>
      </c>
      <c r="Q43" s="459" t="s">
        <v>358</v>
      </c>
      <c r="R43" s="47"/>
      <c r="S43" s="47"/>
      <c r="T43" s="47"/>
      <c r="U43" s="47"/>
    </row>
    <row r="44" spans="1:21" ht="15" customHeight="1" x14ac:dyDescent="0.25">
      <c r="A44" s="463" t="s">
        <v>465</v>
      </c>
      <c r="B44" s="497">
        <v>0</v>
      </c>
      <c r="C44" s="464"/>
      <c r="D44" s="465">
        <f t="shared" ref="D44:D49" si="9">C44-B44</f>
        <v>0</v>
      </c>
      <c r="E44" s="464"/>
      <c r="F44" s="47"/>
      <c r="G44" s="473" t="s">
        <v>465</v>
      </c>
      <c r="H44" s="497">
        <v>0</v>
      </c>
      <c r="I44" s="474"/>
      <c r="J44" s="475">
        <f t="shared" ref="J44:J49" si="10">I44-H44</f>
        <v>0</v>
      </c>
      <c r="K44" s="474"/>
      <c r="L44" s="47"/>
      <c r="M44" s="463" t="s">
        <v>465</v>
      </c>
      <c r="N44" s="497">
        <v>0</v>
      </c>
      <c r="O44" s="464"/>
      <c r="P44" s="465">
        <f t="shared" ref="P44:P49" si="11">O44-N44</f>
        <v>0</v>
      </c>
      <c r="Q44" s="464"/>
      <c r="R44" s="47"/>
      <c r="S44" s="47"/>
      <c r="T44" s="47"/>
      <c r="U44" s="47"/>
    </row>
    <row r="45" spans="1:21" ht="15" customHeight="1" x14ac:dyDescent="0.25">
      <c r="A45" s="463" t="s">
        <v>466</v>
      </c>
      <c r="B45" s="497">
        <v>0</v>
      </c>
      <c r="C45" s="464"/>
      <c r="D45" s="465">
        <f t="shared" si="9"/>
        <v>0</v>
      </c>
      <c r="E45" s="464"/>
      <c r="F45" s="47"/>
      <c r="G45" s="473" t="s">
        <v>466</v>
      </c>
      <c r="H45" s="497">
        <v>0</v>
      </c>
      <c r="I45" s="474"/>
      <c r="J45" s="475">
        <f t="shared" si="10"/>
        <v>0</v>
      </c>
      <c r="K45" s="474"/>
      <c r="L45" s="47"/>
      <c r="M45" s="463" t="s">
        <v>466</v>
      </c>
      <c r="N45" s="497">
        <v>0</v>
      </c>
      <c r="O45" s="464"/>
      <c r="P45" s="465">
        <f t="shared" si="11"/>
        <v>0</v>
      </c>
      <c r="Q45" s="464"/>
      <c r="R45" s="47"/>
      <c r="S45" s="47"/>
      <c r="T45" s="47"/>
      <c r="U45" s="47"/>
    </row>
    <row r="46" spans="1:21" ht="15" customHeight="1" x14ac:dyDescent="0.25">
      <c r="A46" s="463" t="s">
        <v>467</v>
      </c>
      <c r="B46" s="497">
        <v>0</v>
      </c>
      <c r="C46" s="464"/>
      <c r="D46" s="465">
        <f t="shared" si="9"/>
        <v>0</v>
      </c>
      <c r="E46" s="464"/>
      <c r="F46" s="47"/>
      <c r="G46" s="473" t="s">
        <v>467</v>
      </c>
      <c r="H46" s="497">
        <v>0</v>
      </c>
      <c r="I46" s="474"/>
      <c r="J46" s="475">
        <f t="shared" si="10"/>
        <v>0</v>
      </c>
      <c r="K46" s="474"/>
      <c r="L46" s="47"/>
      <c r="M46" s="463" t="s">
        <v>467</v>
      </c>
      <c r="N46" s="497">
        <v>0</v>
      </c>
      <c r="O46" s="464"/>
      <c r="P46" s="465">
        <f t="shared" si="11"/>
        <v>0</v>
      </c>
      <c r="Q46" s="464"/>
      <c r="R46" s="47"/>
      <c r="S46" s="47"/>
      <c r="T46" s="47"/>
      <c r="U46" s="47"/>
    </row>
    <row r="47" spans="1:21" ht="15" customHeight="1" x14ac:dyDescent="0.25">
      <c r="A47" s="463" t="s">
        <v>468</v>
      </c>
      <c r="B47" s="497">
        <v>0</v>
      </c>
      <c r="C47" s="464"/>
      <c r="D47" s="465">
        <f t="shared" si="9"/>
        <v>0</v>
      </c>
      <c r="E47" s="464"/>
      <c r="F47" s="47"/>
      <c r="G47" s="473" t="s">
        <v>468</v>
      </c>
      <c r="H47" s="497">
        <v>0</v>
      </c>
      <c r="I47" s="474"/>
      <c r="J47" s="475">
        <f t="shared" si="10"/>
        <v>0</v>
      </c>
      <c r="K47" s="474"/>
      <c r="L47" s="47"/>
      <c r="M47" s="463" t="s">
        <v>468</v>
      </c>
      <c r="N47" s="497">
        <v>0</v>
      </c>
      <c r="O47" s="464"/>
      <c r="P47" s="465">
        <f t="shared" si="11"/>
        <v>0</v>
      </c>
      <c r="Q47" s="464"/>
      <c r="R47" s="47"/>
      <c r="S47" s="47"/>
      <c r="T47" s="47"/>
      <c r="U47" s="47"/>
    </row>
    <row r="48" spans="1:21" ht="15" customHeight="1" x14ac:dyDescent="0.25">
      <c r="A48" s="463" t="s">
        <v>469</v>
      </c>
      <c r="B48" s="467">
        <f>B44+B45-B46-B47</f>
        <v>0</v>
      </c>
      <c r="C48" s="464"/>
      <c r="D48" s="465">
        <f t="shared" si="9"/>
        <v>0</v>
      </c>
      <c r="E48" s="464"/>
      <c r="F48" s="47"/>
      <c r="G48" s="473" t="s">
        <v>469</v>
      </c>
      <c r="H48" s="476">
        <f>H44+H45-H46-H47</f>
        <v>0</v>
      </c>
      <c r="I48" s="474"/>
      <c r="J48" s="475">
        <f t="shared" si="10"/>
        <v>0</v>
      </c>
      <c r="K48" s="474"/>
      <c r="L48" s="47"/>
      <c r="M48" s="463" t="s">
        <v>469</v>
      </c>
      <c r="N48" s="467">
        <f>N44+N45-N46-N47</f>
        <v>0</v>
      </c>
      <c r="O48" s="464"/>
      <c r="P48" s="465">
        <f t="shared" si="11"/>
        <v>0</v>
      </c>
      <c r="Q48" s="464"/>
      <c r="R48" s="47"/>
      <c r="S48" s="47"/>
      <c r="T48" s="47"/>
      <c r="U48" s="47"/>
    </row>
    <row r="49" spans="1:21" ht="15" customHeight="1" x14ac:dyDescent="0.25">
      <c r="A49" s="463" t="s">
        <v>470</v>
      </c>
      <c r="B49" s="470">
        <f>IF(B44=0,0,(B46+B47)/B44)</f>
        <v>0</v>
      </c>
      <c r="C49" s="464"/>
      <c r="D49" s="471">
        <f t="shared" si="9"/>
        <v>0</v>
      </c>
      <c r="E49" s="464"/>
      <c r="F49" s="47"/>
      <c r="G49" s="473" t="s">
        <v>470</v>
      </c>
      <c r="H49" s="477">
        <f>IF(H44=0,0,(H46+H47)/H44)</f>
        <v>0</v>
      </c>
      <c r="I49" s="474"/>
      <c r="J49" s="478">
        <f t="shared" si="10"/>
        <v>0</v>
      </c>
      <c r="K49" s="474"/>
      <c r="L49" s="47"/>
      <c r="M49" s="463" t="s">
        <v>470</v>
      </c>
      <c r="N49" s="470">
        <f>IF(N44=0,0,(N46+N47)/N44)</f>
        <v>0</v>
      </c>
      <c r="O49" s="464"/>
      <c r="P49" s="471">
        <f t="shared" si="11"/>
        <v>0</v>
      </c>
      <c r="Q49" s="464"/>
      <c r="R49" s="47"/>
      <c r="S49" s="47"/>
      <c r="T49" s="47"/>
      <c r="U49" s="47"/>
    </row>
    <row r="50" spans="1:21" ht="15" customHeight="1" x14ac:dyDescent="0.25">
      <c r="A50" s="47"/>
      <c r="B50" s="47"/>
      <c r="C50" s="47"/>
      <c r="D50" s="47"/>
      <c r="E50" s="47"/>
      <c r="F50" s="47"/>
      <c r="G50" s="47"/>
      <c r="H50" s="47"/>
      <c r="I50" s="47"/>
      <c r="J50" s="47"/>
      <c r="K50" s="47"/>
      <c r="L50" s="47"/>
      <c r="M50" s="47"/>
      <c r="N50" s="47"/>
      <c r="O50" s="47"/>
      <c r="P50" s="47"/>
      <c r="Q50" s="47"/>
      <c r="R50" s="47"/>
      <c r="S50" s="47"/>
      <c r="T50" s="47"/>
      <c r="U50" s="47"/>
    </row>
    <row r="51" spans="1:21" ht="15" customHeight="1" x14ac:dyDescent="0.25">
      <c r="A51" s="47"/>
      <c r="B51" s="47"/>
      <c r="C51" s="47"/>
      <c r="D51" s="47"/>
      <c r="E51" s="47"/>
      <c r="F51" s="47"/>
      <c r="G51" s="47"/>
      <c r="H51" s="47"/>
      <c r="I51" s="47"/>
      <c r="J51" s="47"/>
      <c r="K51" s="47"/>
      <c r="L51" s="47"/>
      <c r="M51" s="47"/>
      <c r="N51" s="47"/>
      <c r="O51" s="47"/>
      <c r="P51" s="47"/>
      <c r="Q51" s="47"/>
      <c r="R51" s="47"/>
      <c r="S51" s="47"/>
      <c r="T51" s="47"/>
      <c r="U51" s="47"/>
    </row>
    <row r="52" spans="1:21" ht="15" customHeight="1" x14ac:dyDescent="0.25">
      <c r="A52" s="47"/>
      <c r="B52" s="47"/>
      <c r="C52" s="47"/>
      <c r="D52" s="47"/>
      <c r="E52" s="47"/>
      <c r="F52" s="47"/>
      <c r="G52" s="47"/>
      <c r="H52" s="47"/>
      <c r="I52" s="47"/>
      <c r="J52" s="47"/>
      <c r="K52" s="47"/>
      <c r="L52" s="47"/>
      <c r="M52" s="47"/>
      <c r="N52" s="47"/>
      <c r="O52" s="47"/>
      <c r="P52" s="47"/>
      <c r="Q52" s="47"/>
      <c r="R52" s="47"/>
      <c r="S52" s="47"/>
      <c r="T52" s="47"/>
      <c r="U52" s="47"/>
    </row>
    <row r="53" spans="1:21" ht="15" customHeight="1" x14ac:dyDescent="0.25">
      <c r="A53" s="47"/>
      <c r="B53" s="47"/>
      <c r="C53" s="47"/>
      <c r="D53" s="47"/>
      <c r="E53" s="47"/>
      <c r="F53" s="47"/>
      <c r="G53" s="47"/>
      <c r="H53" s="47"/>
      <c r="I53" s="47"/>
      <c r="J53" s="47"/>
      <c r="K53" s="47"/>
      <c r="L53" s="47"/>
      <c r="M53" s="47"/>
      <c r="N53" s="47"/>
      <c r="O53" s="47"/>
      <c r="P53" s="47"/>
      <c r="Q53" s="47"/>
      <c r="R53" s="47"/>
      <c r="S53" s="47"/>
      <c r="T53" s="47"/>
      <c r="U53" s="47"/>
    </row>
    <row r="54" spans="1:21" ht="15" customHeight="1" x14ac:dyDescent="0.25">
      <c r="A54" s="47"/>
      <c r="B54" s="47"/>
      <c r="C54" s="47"/>
      <c r="D54" s="47"/>
      <c r="E54" s="47"/>
      <c r="F54" s="47"/>
      <c r="G54" s="47"/>
      <c r="H54" s="47"/>
      <c r="I54" s="47"/>
      <c r="J54" s="47"/>
      <c r="K54" s="47"/>
      <c r="L54" s="47"/>
      <c r="M54" s="47"/>
      <c r="N54" s="47"/>
      <c r="O54" s="47"/>
      <c r="P54" s="47"/>
      <c r="Q54" s="47"/>
      <c r="R54" s="47"/>
      <c r="S54" s="47"/>
      <c r="T54" s="47"/>
      <c r="U54" s="47"/>
    </row>
    <row r="55" spans="1:21" ht="15" customHeight="1" x14ac:dyDescent="0.25">
      <c r="A55" s="47"/>
      <c r="B55" s="47"/>
      <c r="C55" s="47"/>
      <c r="D55" s="47"/>
      <c r="E55" s="47"/>
      <c r="F55" s="47"/>
      <c r="G55" s="47"/>
      <c r="H55" s="47"/>
      <c r="I55" s="47"/>
      <c r="J55" s="47"/>
      <c r="K55" s="47"/>
      <c r="L55" s="47"/>
      <c r="M55" s="47"/>
      <c r="N55" s="47"/>
      <c r="O55" s="47"/>
      <c r="P55" s="47"/>
      <c r="Q55" s="47"/>
      <c r="R55" s="47"/>
      <c r="S55" s="47"/>
      <c r="T55" s="47"/>
      <c r="U55" s="47"/>
    </row>
    <row r="56" spans="1:21" ht="18.75" customHeight="1" x14ac:dyDescent="0.3">
      <c r="A56" s="732" t="s">
        <v>471</v>
      </c>
      <c r="B56" s="732"/>
      <c r="C56" s="732"/>
      <c r="D56" s="732"/>
      <c r="E56" s="732"/>
      <c r="F56" s="732"/>
      <c r="G56" s="732"/>
      <c r="H56" s="732"/>
      <c r="I56" s="479"/>
      <c r="J56" s="479"/>
      <c r="K56" s="479"/>
      <c r="L56" s="479"/>
      <c r="M56" s="479"/>
      <c r="N56" s="47"/>
      <c r="O56" s="47"/>
      <c r="P56" s="47"/>
      <c r="Q56" s="47"/>
      <c r="R56" s="47"/>
      <c r="S56" s="47"/>
      <c r="T56" s="47"/>
      <c r="U56" s="47"/>
    </row>
    <row r="57" spans="1:21" ht="15" customHeight="1" x14ac:dyDescent="0.25">
      <c r="A57" s="480" t="s">
        <v>164</v>
      </c>
      <c r="B57" s="480" t="s">
        <v>465</v>
      </c>
      <c r="C57" s="480" t="s">
        <v>466</v>
      </c>
      <c r="D57" s="480" t="s">
        <v>467</v>
      </c>
      <c r="E57" s="480" t="s">
        <v>468</v>
      </c>
      <c r="F57" s="480" t="s">
        <v>469</v>
      </c>
      <c r="G57" s="480" t="s">
        <v>470</v>
      </c>
      <c r="H57" s="480" t="s">
        <v>358</v>
      </c>
      <c r="I57" s="47"/>
      <c r="J57" s="47"/>
      <c r="K57" s="47"/>
      <c r="L57" s="47"/>
      <c r="M57" s="47"/>
      <c r="N57" s="47"/>
      <c r="O57" s="47"/>
      <c r="P57" s="47"/>
      <c r="Q57" s="47"/>
      <c r="R57" s="47"/>
      <c r="S57" s="47"/>
      <c r="T57" s="47"/>
      <c r="U57" s="47"/>
    </row>
    <row r="58" spans="1:21" ht="15" customHeight="1" x14ac:dyDescent="0.25">
      <c r="A58" s="463" t="s">
        <v>167</v>
      </c>
      <c r="B58" s="465">
        <f>B8</f>
        <v>0</v>
      </c>
      <c r="C58" s="465">
        <f>B9</f>
        <v>0</v>
      </c>
      <c r="D58" s="465">
        <f>B10</f>
        <v>0</v>
      </c>
      <c r="E58" s="465">
        <f>B11</f>
        <v>0</v>
      </c>
      <c r="F58" s="465">
        <f>B12</f>
        <v>0</v>
      </c>
      <c r="G58" s="471">
        <f>B13</f>
        <v>0</v>
      </c>
      <c r="H58" s="464"/>
      <c r="I58" s="47"/>
      <c r="J58" s="47"/>
      <c r="K58" s="47"/>
      <c r="L58" s="47"/>
      <c r="M58" s="47"/>
      <c r="N58" s="47"/>
      <c r="O58" s="47"/>
      <c r="P58" s="47"/>
      <c r="Q58" s="47"/>
      <c r="R58" s="47"/>
      <c r="S58" s="47"/>
      <c r="T58" s="47"/>
      <c r="U58" s="47"/>
    </row>
    <row r="59" spans="1:21" ht="15" customHeight="1" x14ac:dyDescent="0.25">
      <c r="A59" s="463" t="s">
        <v>168</v>
      </c>
      <c r="B59" s="465">
        <f>H8</f>
        <v>0</v>
      </c>
      <c r="C59" s="465">
        <f>H9</f>
        <v>0</v>
      </c>
      <c r="D59" s="465">
        <f>H10</f>
        <v>0</v>
      </c>
      <c r="E59" s="465">
        <f>H11</f>
        <v>0</v>
      </c>
      <c r="F59" s="465">
        <f>H12</f>
        <v>0</v>
      </c>
      <c r="G59" s="471">
        <f>H13</f>
        <v>0</v>
      </c>
      <c r="H59" s="464"/>
      <c r="I59" s="47"/>
      <c r="J59" s="47"/>
      <c r="K59" s="47"/>
      <c r="L59" s="47"/>
      <c r="M59" s="47"/>
      <c r="N59" s="47"/>
      <c r="O59" s="47"/>
      <c r="P59" s="47"/>
      <c r="Q59" s="47"/>
      <c r="R59" s="47"/>
      <c r="S59" s="47"/>
      <c r="T59" s="47"/>
      <c r="U59" s="47"/>
    </row>
    <row r="60" spans="1:21" ht="15" customHeight="1" x14ac:dyDescent="0.25">
      <c r="A60" s="463" t="s">
        <v>169</v>
      </c>
      <c r="B60" s="465">
        <f>N8</f>
        <v>0</v>
      </c>
      <c r="C60" s="465">
        <f>N9</f>
        <v>0</v>
      </c>
      <c r="D60" s="465">
        <f>N10</f>
        <v>0</v>
      </c>
      <c r="E60" s="465">
        <f>N11</f>
        <v>0</v>
      </c>
      <c r="F60" s="465">
        <f>N12</f>
        <v>0</v>
      </c>
      <c r="G60" s="471">
        <f>N13</f>
        <v>0</v>
      </c>
      <c r="H60" s="464"/>
      <c r="I60" s="47"/>
      <c r="J60" s="47"/>
      <c r="K60" s="47"/>
      <c r="L60" s="47"/>
      <c r="M60" s="47"/>
      <c r="N60" s="47"/>
      <c r="O60" s="47"/>
      <c r="P60" s="47"/>
      <c r="Q60" s="47"/>
      <c r="R60" s="47"/>
      <c r="S60" s="47"/>
      <c r="T60" s="47"/>
      <c r="U60" s="47"/>
    </row>
    <row r="61" spans="1:21" ht="15" customHeight="1" x14ac:dyDescent="0.25">
      <c r="A61" s="463" t="s">
        <v>170</v>
      </c>
      <c r="B61" s="465">
        <f>B20</f>
        <v>0</v>
      </c>
      <c r="C61" s="465">
        <f>B21</f>
        <v>0</v>
      </c>
      <c r="D61" s="465">
        <f>B22</f>
        <v>0</v>
      </c>
      <c r="E61" s="465">
        <f>B23</f>
        <v>0</v>
      </c>
      <c r="F61" s="465">
        <f>B24</f>
        <v>0</v>
      </c>
      <c r="G61" s="471">
        <f>B25</f>
        <v>0</v>
      </c>
      <c r="H61" s="464"/>
      <c r="I61" s="47"/>
      <c r="J61" s="47"/>
      <c r="K61" s="47"/>
      <c r="L61" s="47"/>
      <c r="M61" s="47"/>
      <c r="N61" s="47"/>
      <c r="O61" s="47"/>
      <c r="P61" s="47"/>
      <c r="Q61" s="47"/>
      <c r="R61" s="47"/>
      <c r="S61" s="47"/>
      <c r="T61" s="47"/>
      <c r="U61" s="47"/>
    </row>
    <row r="62" spans="1:21" ht="15" customHeight="1" x14ac:dyDescent="0.25">
      <c r="A62" s="463" t="s">
        <v>172</v>
      </c>
      <c r="B62" s="465">
        <f>H20</f>
        <v>0</v>
      </c>
      <c r="C62" s="465">
        <f>H21</f>
        <v>0</v>
      </c>
      <c r="D62" s="465">
        <f>H22</f>
        <v>0</v>
      </c>
      <c r="E62" s="465">
        <f>H23</f>
        <v>0</v>
      </c>
      <c r="F62" s="465">
        <f>H24</f>
        <v>0</v>
      </c>
      <c r="G62" s="471">
        <f>H25</f>
        <v>0</v>
      </c>
      <c r="H62" s="464"/>
      <c r="I62" s="47"/>
      <c r="J62" s="47"/>
      <c r="K62" s="47"/>
      <c r="L62" s="47"/>
      <c r="M62" s="47"/>
      <c r="N62" s="47"/>
      <c r="O62" s="47"/>
      <c r="P62" s="47"/>
      <c r="Q62" s="47"/>
      <c r="R62" s="47"/>
      <c r="S62" s="47"/>
      <c r="T62" s="47"/>
      <c r="U62" s="47"/>
    </row>
    <row r="63" spans="1:21" ht="15" customHeight="1" x14ac:dyDescent="0.25">
      <c r="A63" s="463" t="s">
        <v>173</v>
      </c>
      <c r="B63" s="465">
        <f>N20</f>
        <v>0</v>
      </c>
      <c r="C63" s="465">
        <f>N21</f>
        <v>0</v>
      </c>
      <c r="D63" s="465">
        <f>N22</f>
        <v>0</v>
      </c>
      <c r="E63" s="465">
        <f>N23</f>
        <v>0</v>
      </c>
      <c r="F63" s="465">
        <f>N24</f>
        <v>0</v>
      </c>
      <c r="G63" s="471">
        <f>N25</f>
        <v>0</v>
      </c>
      <c r="H63" s="464"/>
      <c r="I63" s="47"/>
      <c r="J63" s="47"/>
      <c r="K63" s="47"/>
      <c r="L63" s="47"/>
      <c r="M63" s="47"/>
      <c r="N63" s="47"/>
      <c r="O63" s="47"/>
      <c r="P63" s="47"/>
      <c r="Q63" s="47"/>
      <c r="R63" s="47"/>
      <c r="S63" s="47"/>
      <c r="T63" s="47"/>
      <c r="U63" s="47"/>
    </row>
    <row r="64" spans="1:21" ht="15" customHeight="1" x14ac:dyDescent="0.25">
      <c r="A64" s="463" t="s">
        <v>174</v>
      </c>
      <c r="B64" s="465">
        <f>B32</f>
        <v>0</v>
      </c>
      <c r="C64" s="465">
        <f>B33</f>
        <v>0</v>
      </c>
      <c r="D64" s="465">
        <f>B34</f>
        <v>0</v>
      </c>
      <c r="E64" s="465">
        <f>B35</f>
        <v>0</v>
      </c>
      <c r="F64" s="465">
        <f>B36</f>
        <v>0</v>
      </c>
      <c r="G64" s="471">
        <f>B37</f>
        <v>0</v>
      </c>
      <c r="H64" s="464"/>
      <c r="I64" s="47"/>
      <c r="J64" s="47"/>
      <c r="K64" s="47"/>
      <c r="L64" s="47"/>
      <c r="M64" s="47"/>
      <c r="N64" s="47"/>
      <c r="O64" s="47"/>
      <c r="P64" s="47"/>
      <c r="Q64" s="47"/>
      <c r="R64" s="47"/>
      <c r="S64" s="47"/>
      <c r="T64" s="47"/>
      <c r="U64" s="47"/>
    </row>
    <row r="65" spans="1:21" ht="15" customHeight="1" x14ac:dyDescent="0.25">
      <c r="A65" s="463" t="s">
        <v>175</v>
      </c>
      <c r="B65" s="465">
        <f>H32</f>
        <v>0</v>
      </c>
      <c r="C65" s="465">
        <f>H33</f>
        <v>0</v>
      </c>
      <c r="D65" s="465">
        <f>H34</f>
        <v>0</v>
      </c>
      <c r="E65" s="465">
        <f>H35</f>
        <v>0</v>
      </c>
      <c r="F65" s="465">
        <f>H36</f>
        <v>0</v>
      </c>
      <c r="G65" s="471">
        <f>H37</f>
        <v>0</v>
      </c>
      <c r="H65" s="464"/>
      <c r="I65" s="47"/>
      <c r="J65" s="47"/>
      <c r="K65" s="47"/>
      <c r="L65" s="47"/>
      <c r="M65" s="47"/>
      <c r="N65" s="47"/>
      <c r="O65" s="47"/>
      <c r="P65" s="47"/>
      <c r="Q65" s="47"/>
      <c r="R65" s="47"/>
      <c r="S65" s="47"/>
      <c r="T65" s="47"/>
      <c r="U65" s="47"/>
    </row>
    <row r="66" spans="1:21" ht="15" customHeight="1" x14ac:dyDescent="0.25">
      <c r="A66" s="463" t="s">
        <v>176</v>
      </c>
      <c r="B66" s="465">
        <f>N32</f>
        <v>0</v>
      </c>
      <c r="C66" s="465">
        <f>N33</f>
        <v>0</v>
      </c>
      <c r="D66" s="465">
        <f>N34</f>
        <v>0</v>
      </c>
      <c r="E66" s="465">
        <f>N35</f>
        <v>0</v>
      </c>
      <c r="F66" s="465">
        <f>N36</f>
        <v>0</v>
      </c>
      <c r="G66" s="471">
        <f>N37</f>
        <v>0</v>
      </c>
      <c r="H66" s="464"/>
      <c r="I66" s="47"/>
      <c r="J66" s="47"/>
      <c r="K66" s="47"/>
      <c r="L66" s="47"/>
      <c r="M66" s="47"/>
      <c r="N66" s="47"/>
      <c r="O66" s="47"/>
      <c r="P66" s="47"/>
      <c r="Q66" s="47"/>
      <c r="R66" s="47"/>
      <c r="S66" s="47"/>
      <c r="T66" s="47"/>
      <c r="U66" s="47"/>
    </row>
    <row r="67" spans="1:21" ht="15" customHeight="1" x14ac:dyDescent="0.25">
      <c r="A67" s="463" t="s">
        <v>177</v>
      </c>
      <c r="B67" s="465">
        <f>B44</f>
        <v>0</v>
      </c>
      <c r="C67" s="465">
        <f>B45</f>
        <v>0</v>
      </c>
      <c r="D67" s="465">
        <f>B46</f>
        <v>0</v>
      </c>
      <c r="E67" s="465">
        <f>B47</f>
        <v>0</v>
      </c>
      <c r="F67" s="465">
        <f>B48</f>
        <v>0</v>
      </c>
      <c r="G67" s="471">
        <f>B49</f>
        <v>0</v>
      </c>
      <c r="H67" s="464"/>
      <c r="I67" s="47"/>
      <c r="J67" s="47"/>
      <c r="K67" s="47"/>
      <c r="L67" s="47"/>
      <c r="M67" s="47"/>
      <c r="N67" s="47"/>
      <c r="O67" s="47"/>
      <c r="P67" s="47"/>
      <c r="Q67" s="47"/>
      <c r="R67" s="47"/>
      <c r="S67" s="47"/>
      <c r="T67" s="47"/>
      <c r="U67" s="47"/>
    </row>
    <row r="68" spans="1:21" ht="15" customHeight="1" x14ac:dyDescent="0.25">
      <c r="A68" s="463" t="s">
        <v>178</v>
      </c>
      <c r="B68" s="465">
        <f>H44</f>
        <v>0</v>
      </c>
      <c r="C68" s="465">
        <f>H45</f>
        <v>0</v>
      </c>
      <c r="D68" s="465">
        <f>H46</f>
        <v>0</v>
      </c>
      <c r="E68" s="465">
        <f>H47</f>
        <v>0</v>
      </c>
      <c r="F68" s="465">
        <f>H48</f>
        <v>0</v>
      </c>
      <c r="G68" s="471">
        <f>H49</f>
        <v>0</v>
      </c>
      <c r="H68" s="464"/>
      <c r="I68" s="47"/>
      <c r="J68" s="47"/>
      <c r="K68" s="47"/>
      <c r="L68" s="47"/>
      <c r="M68" s="47"/>
      <c r="N68" s="47"/>
      <c r="O68" s="47"/>
      <c r="P68" s="47"/>
      <c r="Q68" s="47"/>
      <c r="R68" s="47"/>
      <c r="S68" s="47"/>
      <c r="T68" s="47"/>
      <c r="U68" s="47"/>
    </row>
    <row r="69" spans="1:21" ht="15" customHeight="1" x14ac:dyDescent="0.25">
      <c r="A69" s="463" t="s">
        <v>179</v>
      </c>
      <c r="B69" s="465">
        <f>N44</f>
        <v>0</v>
      </c>
      <c r="C69" s="465">
        <f>N45</f>
        <v>0</v>
      </c>
      <c r="D69" s="465">
        <f>N46</f>
        <v>0</v>
      </c>
      <c r="E69" s="465">
        <f>N47</f>
        <v>0</v>
      </c>
      <c r="F69" s="465">
        <f>N48</f>
        <v>0</v>
      </c>
      <c r="G69" s="471">
        <f>N49</f>
        <v>0</v>
      </c>
      <c r="H69" s="464"/>
      <c r="I69" s="47"/>
      <c r="J69" s="47"/>
      <c r="K69" s="47"/>
      <c r="L69" s="47"/>
      <c r="M69" s="47"/>
      <c r="N69" s="47"/>
      <c r="O69" s="47"/>
      <c r="P69" s="47"/>
      <c r="Q69" s="47"/>
      <c r="R69" s="47"/>
      <c r="S69" s="47"/>
      <c r="T69" s="47"/>
      <c r="U69" s="47"/>
    </row>
    <row r="70" spans="1:21" ht="15" customHeight="1" x14ac:dyDescent="0.25">
      <c r="A70" s="481" t="s">
        <v>180</v>
      </c>
      <c r="B70" s="482">
        <f>AVERAGE(B58:B69)</f>
        <v>0</v>
      </c>
      <c r="C70" s="482">
        <f>SUM(C58:C69)</f>
        <v>0</v>
      </c>
      <c r="D70" s="482">
        <f>SUM(D58:D69)</f>
        <v>0</v>
      </c>
      <c r="E70" s="482">
        <f>SUM(E58:E69)</f>
        <v>0</v>
      </c>
      <c r="F70" s="482">
        <f>AVERAGE(F58:F69)</f>
        <v>0</v>
      </c>
      <c r="G70" s="483">
        <f>AVERAGE(G58:G69)</f>
        <v>0</v>
      </c>
      <c r="H70" s="484"/>
      <c r="I70" s="47"/>
      <c r="J70" s="47"/>
      <c r="K70" s="47"/>
      <c r="L70" s="47"/>
      <c r="M70" s="47"/>
      <c r="N70" s="47"/>
      <c r="O70" s="47"/>
      <c r="P70" s="47"/>
      <c r="Q70" s="47"/>
      <c r="R70" s="47"/>
      <c r="S70" s="47"/>
      <c r="T70" s="47"/>
      <c r="U70" s="47"/>
    </row>
    <row r="71" spans="1:21" ht="15" customHeight="1" x14ac:dyDescent="0.25">
      <c r="A71" s="47"/>
      <c r="B71" s="47"/>
      <c r="C71" s="47"/>
      <c r="D71" s="47"/>
      <c r="E71" s="47"/>
      <c r="F71" s="47"/>
      <c r="G71" s="47"/>
      <c r="H71" s="47"/>
      <c r="I71" s="47"/>
      <c r="J71" s="47"/>
      <c r="K71" s="47"/>
      <c r="L71" s="47"/>
      <c r="M71" s="47"/>
      <c r="N71" s="47"/>
      <c r="O71" s="47"/>
      <c r="P71" s="47"/>
      <c r="Q71" s="47"/>
      <c r="R71" s="47"/>
      <c r="S71" s="47"/>
      <c r="T71" s="47"/>
      <c r="U71" s="47"/>
    </row>
    <row r="72" spans="1:21" ht="15" customHeight="1" x14ac:dyDescent="0.25">
      <c r="A72" s="47"/>
      <c r="B72" s="47"/>
      <c r="C72" s="47"/>
      <c r="D72" s="47"/>
      <c r="E72" s="47"/>
      <c r="F72" s="47"/>
      <c r="G72" s="47"/>
      <c r="H72" s="47"/>
      <c r="I72" s="47"/>
      <c r="J72" s="47"/>
      <c r="K72" s="47"/>
      <c r="L72" s="47"/>
      <c r="M72" s="47"/>
      <c r="N72" s="47"/>
      <c r="O72" s="47"/>
      <c r="P72" s="47"/>
      <c r="Q72" s="47"/>
      <c r="R72" s="47"/>
      <c r="S72" s="47"/>
      <c r="T72" s="47"/>
      <c r="U72" s="47"/>
    </row>
    <row r="73" spans="1:21" ht="15" customHeight="1" x14ac:dyDescent="0.25">
      <c r="A73" s="47"/>
      <c r="B73" s="47"/>
      <c r="C73" s="47"/>
      <c r="D73" s="47"/>
      <c r="E73" s="47"/>
      <c r="F73" s="47"/>
      <c r="G73" s="47"/>
      <c r="H73" s="47"/>
      <c r="I73" s="47"/>
      <c r="J73" s="47"/>
      <c r="K73" s="47"/>
      <c r="L73" s="47"/>
      <c r="M73" s="47"/>
      <c r="N73" s="47"/>
      <c r="O73" s="47"/>
      <c r="P73" s="47"/>
      <c r="Q73" s="47"/>
      <c r="R73" s="47"/>
      <c r="S73" s="47"/>
      <c r="T73" s="47"/>
      <c r="U73" s="47"/>
    </row>
    <row r="74" spans="1:21" ht="15" customHeight="1" x14ac:dyDescent="0.25">
      <c r="A74" s="47"/>
      <c r="B74" s="47"/>
      <c r="C74" s="47"/>
      <c r="D74" s="47"/>
      <c r="E74" s="47"/>
      <c r="F74" s="47"/>
      <c r="G74" s="47"/>
      <c r="H74" s="47"/>
      <c r="I74" s="47"/>
      <c r="J74" s="47"/>
      <c r="K74" s="47"/>
      <c r="L74" s="47"/>
      <c r="M74" s="47"/>
      <c r="N74" s="47"/>
      <c r="O74" s="47"/>
      <c r="P74" s="47"/>
      <c r="Q74" s="47"/>
      <c r="R74" s="47"/>
      <c r="S74" s="47"/>
      <c r="T74" s="47"/>
      <c r="U74" s="47"/>
    </row>
    <row r="75" spans="1:21" ht="15" customHeight="1" x14ac:dyDescent="0.25">
      <c r="A75" s="47"/>
      <c r="B75" s="47"/>
      <c r="C75" s="47"/>
      <c r="D75" s="47"/>
      <c r="E75" s="47"/>
      <c r="F75" s="47"/>
      <c r="G75" s="47"/>
      <c r="H75" s="47"/>
      <c r="I75" s="47"/>
      <c r="J75" s="47"/>
      <c r="K75" s="47"/>
      <c r="L75" s="47"/>
      <c r="M75" s="47"/>
      <c r="N75" s="47"/>
      <c r="O75" s="47"/>
      <c r="P75" s="47"/>
      <c r="Q75" s="47"/>
      <c r="R75" s="47"/>
      <c r="S75" s="47"/>
      <c r="T75" s="47"/>
      <c r="U75" s="47"/>
    </row>
    <row r="76" spans="1:21" ht="15" customHeight="1" x14ac:dyDescent="0.25">
      <c r="A76" s="47"/>
      <c r="B76" s="47"/>
      <c r="C76" s="47"/>
      <c r="D76" s="47"/>
      <c r="E76" s="47"/>
      <c r="F76" s="47"/>
      <c r="G76" s="47"/>
      <c r="H76" s="47"/>
      <c r="I76" s="47"/>
      <c r="J76" s="47"/>
      <c r="K76" s="47"/>
      <c r="L76" s="47"/>
      <c r="M76" s="47"/>
      <c r="N76" s="47"/>
      <c r="O76" s="47"/>
      <c r="P76" s="47"/>
      <c r="Q76" s="47"/>
      <c r="R76" s="47"/>
      <c r="S76" s="47"/>
      <c r="T76" s="47"/>
      <c r="U76" s="47"/>
    </row>
    <row r="77" spans="1:21" ht="15" customHeight="1" x14ac:dyDescent="0.25">
      <c r="A77" s="47"/>
      <c r="B77" s="47"/>
      <c r="C77" s="47"/>
      <c r="D77" s="47"/>
      <c r="E77" s="47"/>
      <c r="F77" s="47"/>
      <c r="G77" s="47"/>
      <c r="H77" s="47"/>
      <c r="I77" s="47"/>
      <c r="J77" s="47"/>
      <c r="K77" s="47"/>
      <c r="L77" s="47"/>
      <c r="M77" s="47"/>
      <c r="N77" s="47"/>
      <c r="O77" s="47"/>
      <c r="P77" s="47"/>
      <c r="Q77" s="47"/>
      <c r="R77" s="47"/>
      <c r="S77" s="47"/>
      <c r="T77" s="47"/>
      <c r="U77" s="47"/>
    </row>
  </sheetData>
  <sheetProtection insertColumns="0" insertRows="0" deleteColumns="0" deleteRows="0"/>
  <mergeCells count="16">
    <mergeCell ref="D1:Q1"/>
    <mergeCell ref="D2:Q2"/>
    <mergeCell ref="A3:N3"/>
    <mergeCell ref="A6:E6"/>
    <mergeCell ref="G6:K6"/>
    <mergeCell ref="M6:Q6"/>
    <mergeCell ref="A42:E42"/>
    <mergeCell ref="G42:K42"/>
    <mergeCell ref="M42:Q42"/>
    <mergeCell ref="A56:H56"/>
    <mergeCell ref="A18:E18"/>
    <mergeCell ref="G18:K18"/>
    <mergeCell ref="M18:Q18"/>
    <mergeCell ref="A30:E30"/>
    <mergeCell ref="G30:K30"/>
    <mergeCell ref="M30:Q30"/>
  </mergeCells>
  <pageMargins left="0.7" right="0.7" top="0.75" bottom="0.75" header="0.511811023622047" footer="0.511811023622047"/>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P48"/>
  <sheetViews>
    <sheetView showGridLines="0" zoomScaleNormal="100" workbookViewId="0">
      <selection activeCell="G30" sqref="G30"/>
    </sheetView>
  </sheetViews>
  <sheetFormatPr defaultColWidth="8.7109375" defaultRowHeight="15" x14ac:dyDescent="0.25"/>
  <cols>
    <col min="1" max="1" width="35.42578125" customWidth="1"/>
    <col min="2" max="2" width="7.85546875" customWidth="1"/>
    <col min="3" max="3" width="35.7109375" customWidth="1"/>
    <col min="4" max="4" width="10.42578125" customWidth="1"/>
    <col min="5" max="5" width="35.7109375" customWidth="1"/>
    <col min="6" max="6" width="7.5703125" customWidth="1"/>
    <col min="7" max="7" width="27.140625" customWidth="1"/>
    <col min="8" max="15" width="14" customWidth="1"/>
    <col min="16" max="16" width="17.140625" customWidth="1"/>
    <col min="19" max="19" width="31.85546875" customWidth="1"/>
    <col min="20" max="20" width="28.28515625" customWidth="1"/>
    <col min="21" max="21" width="81.7109375" customWidth="1"/>
  </cols>
  <sheetData>
    <row r="1" spans="1:16" ht="42" customHeight="1" x14ac:dyDescent="0.25">
      <c r="A1" s="38"/>
      <c r="B1" s="39"/>
      <c r="C1" s="743" t="s">
        <v>472</v>
      </c>
      <c r="D1" s="743"/>
      <c r="E1" s="743"/>
      <c r="F1" s="743"/>
      <c r="G1" s="743"/>
      <c r="H1" s="743"/>
      <c r="I1" s="743"/>
      <c r="J1" s="743"/>
      <c r="K1" s="743"/>
      <c r="L1" s="743"/>
      <c r="M1" s="743"/>
      <c r="N1" s="663"/>
      <c r="O1" s="663"/>
      <c r="P1" s="39"/>
    </row>
    <row r="2" spans="1:16" ht="39.75" customHeight="1" x14ac:dyDescent="0.25">
      <c r="A2" s="42"/>
      <c r="B2" s="39"/>
      <c r="C2" s="610" t="s">
        <v>473</v>
      </c>
      <c r="D2" s="610"/>
      <c r="E2" s="610"/>
      <c r="F2" s="610"/>
      <c r="G2" s="610"/>
      <c r="H2" s="610"/>
      <c r="I2" s="610"/>
      <c r="J2" s="610"/>
      <c r="K2" s="610"/>
      <c r="L2" s="610"/>
      <c r="M2" s="610"/>
      <c r="N2" s="663"/>
      <c r="O2" s="663"/>
      <c r="P2" s="39"/>
    </row>
    <row r="3" spans="1:16" ht="63.75" customHeight="1" x14ac:dyDescent="0.25">
      <c r="A3" s="736" t="s">
        <v>500</v>
      </c>
      <c r="B3" s="736"/>
      <c r="C3" s="736"/>
      <c r="D3" s="736"/>
      <c r="E3" s="736"/>
      <c r="F3" s="736"/>
      <c r="G3" s="736"/>
      <c r="H3" s="736"/>
      <c r="I3" s="736"/>
      <c r="J3" s="736"/>
      <c r="K3" s="736"/>
      <c r="L3" s="736"/>
      <c r="M3" s="736"/>
      <c r="N3" s="736"/>
      <c r="O3" s="736"/>
      <c r="P3" s="736"/>
    </row>
    <row r="4" spans="1:16" ht="15" customHeight="1" x14ac:dyDescent="0.25">
      <c r="A4" s="739"/>
      <c r="B4" s="739"/>
      <c r="C4" s="739"/>
      <c r="D4" s="739"/>
      <c r="E4" s="739"/>
      <c r="F4" s="739"/>
      <c r="G4" s="739"/>
      <c r="H4" s="739"/>
      <c r="I4" s="739"/>
      <c r="J4" s="739"/>
      <c r="K4" s="739"/>
      <c r="L4" s="739"/>
      <c r="M4" s="739"/>
      <c r="N4" s="739"/>
      <c r="O4" s="39"/>
      <c r="P4" s="39"/>
    </row>
    <row r="5" spans="1:16" ht="15" customHeight="1" x14ac:dyDescent="0.25">
      <c r="A5" s="92"/>
      <c r="B5" s="92"/>
      <c r="C5" s="92"/>
      <c r="D5" s="92"/>
      <c r="E5" s="92"/>
      <c r="F5" s="92"/>
      <c r="G5" s="92"/>
      <c r="H5" s="92"/>
      <c r="I5" s="92"/>
      <c r="J5" s="92"/>
      <c r="K5" s="92"/>
      <c r="L5" s="92"/>
      <c r="M5" s="92"/>
      <c r="N5" s="92"/>
      <c r="O5" s="39"/>
      <c r="P5" s="39"/>
    </row>
    <row r="6" spans="1:16" ht="15" customHeight="1" x14ac:dyDescent="0.25">
      <c r="A6" s="39"/>
      <c r="B6" s="39"/>
      <c r="C6" s="39"/>
      <c r="D6" s="39"/>
      <c r="E6" s="39"/>
      <c r="F6" s="39"/>
      <c r="G6" s="39"/>
      <c r="H6" s="39"/>
      <c r="I6" s="39"/>
      <c r="J6" s="39"/>
      <c r="K6" s="39"/>
      <c r="L6" s="39"/>
      <c r="M6" s="39"/>
      <c r="N6" s="39"/>
      <c r="O6" s="39"/>
      <c r="P6" s="39"/>
    </row>
    <row r="7" spans="1:16" ht="15" customHeight="1" x14ac:dyDescent="0.25">
      <c r="A7" s="92"/>
      <c r="B7" s="92"/>
      <c r="C7" s="92"/>
      <c r="D7" s="92"/>
      <c r="E7" s="92"/>
      <c r="F7" s="92"/>
      <c r="G7" s="92"/>
      <c r="H7" s="92"/>
      <c r="I7" s="92"/>
      <c r="J7" s="92"/>
      <c r="K7" s="92"/>
      <c r="L7" s="92"/>
      <c r="M7" s="92"/>
      <c r="N7" s="92"/>
      <c r="O7" s="39"/>
      <c r="P7" s="39"/>
    </row>
    <row r="8" spans="1:16" ht="30" customHeight="1" x14ac:dyDescent="0.25">
      <c r="A8" s="503" t="s">
        <v>474</v>
      </c>
      <c r="B8" s="160"/>
      <c r="C8" s="503" t="s">
        <v>501</v>
      </c>
      <c r="H8" s="160"/>
      <c r="I8" s="160"/>
      <c r="J8" s="92"/>
      <c r="L8" s="160"/>
      <c r="M8" s="160"/>
      <c r="N8" s="160"/>
      <c r="O8" s="39"/>
      <c r="P8" s="39"/>
    </row>
    <row r="9" spans="1:16" ht="1.5" customHeight="1" x14ac:dyDescent="0.25">
      <c r="A9" s="504"/>
      <c r="B9" s="160"/>
      <c r="C9" s="504"/>
      <c r="H9" s="160"/>
      <c r="I9" s="160"/>
      <c r="J9" s="92"/>
      <c r="L9" s="160"/>
      <c r="M9" s="160"/>
      <c r="N9" s="160"/>
      <c r="O9" s="39"/>
      <c r="P9" s="39"/>
    </row>
    <row r="10" spans="1:16" ht="26.25" customHeight="1" x14ac:dyDescent="0.25">
      <c r="A10" s="506">
        <v>15</v>
      </c>
      <c r="B10" s="160"/>
      <c r="C10" s="507">
        <v>40</v>
      </c>
      <c r="H10" s="160"/>
      <c r="I10" s="160"/>
      <c r="J10" s="92"/>
      <c r="L10" s="160"/>
      <c r="M10" s="160"/>
      <c r="N10" s="160"/>
      <c r="O10" s="39"/>
      <c r="P10" s="39"/>
    </row>
    <row r="11" spans="1:16" ht="15" customHeight="1" x14ac:dyDescent="0.25">
      <c r="A11" s="505"/>
      <c r="B11" s="160"/>
      <c r="C11" s="505"/>
      <c r="H11" s="160"/>
      <c r="I11" s="160"/>
      <c r="J11" s="92"/>
      <c r="K11" s="520"/>
      <c r="L11" s="160"/>
      <c r="M11" s="160"/>
      <c r="N11" s="160"/>
      <c r="O11" s="39"/>
      <c r="P11" s="39"/>
    </row>
    <row r="12" spans="1:16" ht="15" customHeight="1" x14ac:dyDescent="0.25">
      <c r="A12" s="92"/>
      <c r="B12" s="92"/>
      <c r="C12" s="92"/>
      <c r="D12" s="92"/>
      <c r="E12" s="92"/>
      <c r="F12" s="92"/>
      <c r="G12" s="92"/>
      <c r="H12" s="92"/>
      <c r="I12" s="92"/>
      <c r="J12" s="92"/>
      <c r="K12" s="92"/>
      <c r="L12" s="92"/>
      <c r="M12" s="92"/>
      <c r="N12" s="92"/>
      <c r="O12" s="39"/>
      <c r="P12" s="39"/>
    </row>
    <row r="13" spans="1:16" ht="15" customHeight="1" x14ac:dyDescent="0.25">
      <c r="A13" s="92"/>
      <c r="B13" s="92"/>
      <c r="C13" s="92"/>
      <c r="D13" s="92"/>
      <c r="E13" s="92"/>
      <c r="F13" s="92"/>
      <c r="G13" s="92"/>
      <c r="H13" s="92"/>
      <c r="I13" s="92"/>
      <c r="J13" s="92"/>
      <c r="K13" s="92"/>
      <c r="L13" s="92"/>
      <c r="M13" s="92"/>
      <c r="N13" s="92"/>
      <c r="O13" s="39"/>
      <c r="P13" s="39"/>
    </row>
    <row r="14" spans="1:16" ht="30" customHeight="1" x14ac:dyDescent="0.25">
      <c r="A14" s="499" t="s">
        <v>475</v>
      </c>
      <c r="B14" s="160"/>
      <c r="C14" s="508" t="s">
        <v>476</v>
      </c>
      <c r="D14" s="92"/>
      <c r="E14" s="92"/>
      <c r="F14" s="92"/>
      <c r="G14" s="92"/>
      <c r="H14" s="92"/>
      <c r="I14" s="92"/>
      <c r="J14" s="92"/>
      <c r="K14" s="92"/>
      <c r="L14" s="92"/>
      <c r="M14" s="92"/>
      <c r="N14" s="92"/>
      <c r="O14" s="39"/>
      <c r="P14" s="39"/>
    </row>
    <row r="15" spans="1:16" ht="15" customHeight="1" x14ac:dyDescent="0.25">
      <c r="A15" s="500"/>
      <c r="B15" s="160"/>
      <c r="C15" s="509"/>
      <c r="D15" s="92"/>
      <c r="E15" s="92"/>
      <c r="F15" s="92"/>
      <c r="G15" s="92"/>
      <c r="H15" s="92"/>
      <c r="I15" s="92"/>
      <c r="J15" s="92"/>
      <c r="K15" s="92"/>
      <c r="L15" s="92"/>
      <c r="M15" s="92"/>
      <c r="N15" s="92"/>
      <c r="O15" s="39"/>
      <c r="P15" s="39"/>
    </row>
    <row r="16" spans="1:16" ht="19.5" customHeight="1" x14ac:dyDescent="0.25">
      <c r="A16" s="501">
        <f>$C$28</f>
        <v>1.9875</v>
      </c>
      <c r="B16" s="160"/>
      <c r="C16" s="510">
        <f>$H$26</f>
        <v>16.987500000000001</v>
      </c>
      <c r="D16" s="92"/>
      <c r="E16" s="92"/>
      <c r="F16" s="92"/>
      <c r="G16" s="92"/>
      <c r="H16" s="92"/>
      <c r="I16" s="92"/>
      <c r="J16" s="92"/>
      <c r="K16" s="92"/>
      <c r="L16" s="92"/>
      <c r="M16" s="92"/>
      <c r="N16" s="92"/>
      <c r="O16" s="39"/>
      <c r="P16" s="39"/>
    </row>
    <row r="17" spans="1:16" ht="15" customHeight="1" x14ac:dyDescent="0.25">
      <c r="A17" s="502"/>
      <c r="B17" s="160"/>
      <c r="C17" s="511"/>
      <c r="D17" s="92"/>
      <c r="E17" s="92"/>
      <c r="F17" s="92"/>
      <c r="G17" s="92"/>
      <c r="H17" s="92"/>
      <c r="I17" s="92"/>
      <c r="J17" s="92"/>
      <c r="K17" s="92"/>
      <c r="L17" s="92"/>
      <c r="M17" s="92"/>
      <c r="N17" s="92"/>
      <c r="O17" s="39"/>
      <c r="P17" s="39"/>
    </row>
    <row r="18" spans="1:16" ht="15" customHeight="1" x14ac:dyDescent="0.25">
      <c r="A18" s="92"/>
      <c r="B18" s="92"/>
      <c r="C18" s="92"/>
      <c r="D18" s="92"/>
      <c r="E18" s="92"/>
      <c r="F18" s="92"/>
      <c r="G18" s="92"/>
      <c r="H18" s="92"/>
      <c r="I18" s="92"/>
      <c r="J18" s="92"/>
      <c r="K18" s="92"/>
      <c r="L18" s="92"/>
      <c r="M18" s="92"/>
      <c r="N18" s="92"/>
      <c r="O18" s="39"/>
      <c r="P18" s="39"/>
    </row>
    <row r="19" spans="1:16" ht="15" customHeight="1" x14ac:dyDescent="0.25">
      <c r="A19" s="92"/>
      <c r="B19" s="92"/>
      <c r="C19" s="92"/>
      <c r="D19" s="92"/>
      <c r="E19" s="92"/>
      <c r="F19" s="92"/>
      <c r="G19" s="92"/>
      <c r="H19" s="92"/>
      <c r="I19" s="92"/>
      <c r="J19" s="92"/>
      <c r="K19" s="92"/>
      <c r="L19" s="92"/>
      <c r="M19" s="92"/>
      <c r="N19" s="92"/>
      <c r="O19" s="39"/>
      <c r="P19" s="39"/>
    </row>
    <row r="20" spans="1:16" ht="17.25" customHeight="1" x14ac:dyDescent="0.25">
      <c r="A20" s="742" t="s">
        <v>477</v>
      </c>
      <c r="B20" s="742"/>
      <c r="C20" s="742"/>
      <c r="D20" s="742"/>
      <c r="E20" s="742"/>
      <c r="F20" s="742"/>
      <c r="G20" s="742"/>
      <c r="H20" s="742"/>
      <c r="I20" s="92"/>
      <c r="J20" s="92"/>
      <c r="K20" s="92"/>
      <c r="L20" s="92"/>
      <c r="M20" s="92"/>
      <c r="N20" s="92"/>
      <c r="O20" s="39"/>
      <c r="P20" s="39"/>
    </row>
    <row r="21" spans="1:16" ht="15" customHeight="1" thickBot="1" x14ac:dyDescent="0.3">
      <c r="A21" s="92"/>
      <c r="B21" s="92"/>
      <c r="C21" s="92"/>
      <c r="D21" s="92"/>
      <c r="E21" s="92"/>
      <c r="F21" s="92"/>
      <c r="G21" s="92"/>
      <c r="H21" s="92"/>
      <c r="I21" s="92"/>
      <c r="J21" s="92"/>
      <c r="K21" s="92"/>
      <c r="L21" s="92"/>
      <c r="M21" s="92"/>
      <c r="N21" s="92"/>
      <c r="O21" s="39"/>
      <c r="P21" s="39"/>
    </row>
    <row r="22" spans="1:16" ht="27.75" customHeight="1" x14ac:dyDescent="0.25">
      <c r="A22" s="529" t="s">
        <v>478</v>
      </c>
      <c r="B22" s="529" t="s">
        <v>479</v>
      </c>
      <c r="C22" s="529" t="s">
        <v>480</v>
      </c>
      <c r="D22" s="529" t="s">
        <v>131</v>
      </c>
      <c r="E22" s="529" t="s">
        <v>358</v>
      </c>
      <c r="G22" s="740" t="s">
        <v>489</v>
      </c>
      <c r="H22" s="741"/>
      <c r="I22" s="160"/>
      <c r="J22" s="160"/>
      <c r="K22" s="160"/>
      <c r="L22" s="92"/>
      <c r="M22" s="92"/>
      <c r="N22" s="92"/>
      <c r="O22" s="39"/>
      <c r="P22" s="39"/>
    </row>
    <row r="23" spans="1:16" ht="30" customHeight="1" x14ac:dyDescent="0.25">
      <c r="A23" s="426" t="s">
        <v>481</v>
      </c>
      <c r="B23" s="485">
        <f>0.062</f>
        <v>6.2E-2</v>
      </c>
      <c r="C23" s="451">
        <f>$A$10*B23</f>
        <v>0.92999999999999994</v>
      </c>
      <c r="D23" s="451">
        <f>C23*$H$23*$H$24</f>
        <v>1934.3999999999999</v>
      </c>
      <c r="E23" s="92" t="s">
        <v>482</v>
      </c>
      <c r="G23" s="522" t="s">
        <v>447</v>
      </c>
      <c r="H23" s="523">
        <f>$C$10</f>
        <v>40</v>
      </c>
      <c r="I23" s="92"/>
      <c r="J23" s="92"/>
      <c r="K23" s="160"/>
      <c r="L23" s="92"/>
      <c r="M23" s="92"/>
      <c r="N23" s="92"/>
      <c r="O23" s="39"/>
      <c r="P23" s="39"/>
    </row>
    <row r="24" spans="1:16" ht="30" customHeight="1" x14ac:dyDescent="0.25">
      <c r="A24" s="426" t="s">
        <v>483</v>
      </c>
      <c r="B24" s="485">
        <f>0.0145</f>
        <v>1.4500000000000001E-2</v>
      </c>
      <c r="C24" s="451">
        <f>$A$10*B24</f>
        <v>0.2175</v>
      </c>
      <c r="D24" s="451">
        <f>C24*$H$23*$H$24</f>
        <v>452.4</v>
      </c>
      <c r="E24" s="92" t="s">
        <v>482</v>
      </c>
      <c r="G24" s="522" t="s">
        <v>490</v>
      </c>
      <c r="H24" s="523">
        <v>52</v>
      </c>
      <c r="I24" s="92"/>
      <c r="J24" s="92"/>
      <c r="K24" s="160"/>
      <c r="L24" s="92"/>
      <c r="M24" s="92"/>
      <c r="N24" s="92"/>
      <c r="O24" s="39"/>
      <c r="P24" s="39"/>
    </row>
    <row r="25" spans="1:16" ht="27.75" customHeight="1" x14ac:dyDescent="0.25">
      <c r="A25" s="426" t="s">
        <v>484</v>
      </c>
      <c r="B25" s="485">
        <f>0.006</f>
        <v>6.0000000000000001E-3</v>
      </c>
      <c r="C25" s="451">
        <f>$A$10*B25</f>
        <v>0.09</v>
      </c>
      <c r="D25" s="451">
        <f>C25*$H$23*$H$24</f>
        <v>187.2</v>
      </c>
      <c r="E25" s="92" t="s">
        <v>485</v>
      </c>
      <c r="G25" s="522" t="s">
        <v>502</v>
      </c>
      <c r="H25" s="524">
        <f>$A$10</f>
        <v>15</v>
      </c>
      <c r="I25" s="92"/>
      <c r="J25" s="92"/>
      <c r="K25" s="92"/>
      <c r="L25" s="92"/>
      <c r="M25" s="92"/>
      <c r="N25" s="92"/>
      <c r="O25" s="39"/>
      <c r="P25" s="39"/>
    </row>
    <row r="26" spans="1:16" ht="30" customHeight="1" x14ac:dyDescent="0.25">
      <c r="A26" s="426" t="s">
        <v>486</v>
      </c>
      <c r="B26" s="486">
        <f>0.038</f>
        <v>3.7999999999999999E-2</v>
      </c>
      <c r="C26" s="451">
        <f>$A$10*B26</f>
        <v>0.56999999999999995</v>
      </c>
      <c r="D26" s="451">
        <f>C26*$H$23*$H$24</f>
        <v>1185.5999999999999</v>
      </c>
      <c r="E26" s="92" t="s">
        <v>499</v>
      </c>
      <c r="G26" s="522" t="s">
        <v>130</v>
      </c>
      <c r="H26" s="524">
        <f>$A$10+$C$28</f>
        <v>16.987500000000001</v>
      </c>
      <c r="I26" s="92"/>
      <c r="J26" s="92"/>
      <c r="K26" s="92"/>
      <c r="L26" s="92"/>
      <c r="M26" s="92"/>
      <c r="N26" s="92"/>
      <c r="O26" s="39"/>
      <c r="P26" s="39"/>
    </row>
    <row r="27" spans="1:16" ht="30" customHeight="1" x14ac:dyDescent="0.25">
      <c r="A27" s="426" t="s">
        <v>487</v>
      </c>
      <c r="B27" s="486">
        <f>0.012</f>
        <v>1.2E-2</v>
      </c>
      <c r="C27" s="451">
        <f>$A$10*B27</f>
        <v>0.18</v>
      </c>
      <c r="D27" s="451">
        <f>C27*$H$23*$H$24</f>
        <v>374.4</v>
      </c>
      <c r="E27" s="92" t="s">
        <v>499</v>
      </c>
      <c r="G27" s="522" t="s">
        <v>491</v>
      </c>
      <c r="H27" s="524">
        <f>H26*H23</f>
        <v>679.5</v>
      </c>
      <c r="I27" s="92"/>
      <c r="J27" s="92"/>
      <c r="K27" s="92"/>
      <c r="L27" s="92"/>
      <c r="M27" s="92"/>
      <c r="N27" s="92"/>
      <c r="O27" s="39"/>
      <c r="P27" s="39"/>
    </row>
    <row r="28" spans="1:16" ht="27.75" customHeight="1" x14ac:dyDescent="0.25">
      <c r="A28" s="525" t="s">
        <v>488</v>
      </c>
      <c r="B28" s="526">
        <f>SUM(B23:B27)</f>
        <v>0.13250000000000001</v>
      </c>
      <c r="C28" s="527">
        <f>SUM(C23:C27)</f>
        <v>1.9875</v>
      </c>
      <c r="D28" s="527">
        <f>SUM(D23:D27)</f>
        <v>4133.9999999999991</v>
      </c>
      <c r="E28" s="528"/>
      <c r="F28" s="521"/>
      <c r="G28" s="522" t="s">
        <v>131</v>
      </c>
      <c r="H28" s="524">
        <f>H27*52</f>
        <v>35334</v>
      </c>
      <c r="I28" s="92"/>
      <c r="J28" s="92"/>
      <c r="K28" s="92"/>
      <c r="L28" s="92"/>
      <c r="M28" s="92"/>
      <c r="N28" s="92"/>
      <c r="O28" s="39"/>
      <c r="P28" s="39"/>
    </row>
    <row r="29" spans="1:16" ht="24.75" customHeight="1" x14ac:dyDescent="0.25">
      <c r="A29" s="92"/>
      <c r="B29" s="92"/>
      <c r="C29" s="92"/>
      <c r="D29" s="92"/>
      <c r="E29" s="92"/>
      <c r="F29" s="92"/>
      <c r="I29" s="92"/>
      <c r="J29" s="92"/>
      <c r="K29" s="92"/>
      <c r="L29" s="92"/>
      <c r="M29" s="92"/>
      <c r="N29" s="92"/>
      <c r="O29" s="39"/>
      <c r="P29" s="39"/>
    </row>
    <row r="30" spans="1:16" ht="17.25" customHeight="1" x14ac:dyDescent="0.25">
      <c r="E30" s="92"/>
      <c r="O30" s="39"/>
      <c r="P30" s="39"/>
    </row>
    <row r="31" spans="1:16" ht="15" customHeight="1" x14ac:dyDescent="0.25">
      <c r="C31" s="160"/>
      <c r="D31" s="160"/>
      <c r="E31" s="92"/>
      <c r="O31" s="39"/>
      <c r="P31" s="39"/>
    </row>
    <row r="32" spans="1:16" ht="16.5" customHeight="1" x14ac:dyDescent="0.25">
      <c r="C32" s="160"/>
      <c r="D32" s="160"/>
      <c r="E32" s="92"/>
      <c r="O32" s="39"/>
      <c r="P32" s="39"/>
    </row>
    <row r="33" spans="1:16" ht="15" customHeight="1" x14ac:dyDescent="0.25">
      <c r="C33" s="160"/>
      <c r="D33" s="160"/>
      <c r="E33" s="92"/>
      <c r="O33" s="39"/>
      <c r="P33" s="39"/>
    </row>
    <row r="34" spans="1:16" ht="15" customHeight="1" x14ac:dyDescent="0.25">
      <c r="C34" s="160"/>
      <c r="D34" s="160"/>
      <c r="E34" s="92"/>
      <c r="O34" s="39"/>
      <c r="P34" s="39"/>
    </row>
    <row r="35" spans="1:16" ht="15" customHeight="1" x14ac:dyDescent="0.25">
      <c r="C35" s="160"/>
      <c r="D35" s="160"/>
      <c r="E35" s="92"/>
      <c r="O35" s="39"/>
      <c r="P35" s="39"/>
    </row>
    <row r="36" spans="1:16" ht="15" customHeight="1" x14ac:dyDescent="0.25">
      <c r="C36" s="160"/>
      <c r="D36" s="160"/>
      <c r="E36" s="92"/>
      <c r="O36" s="39"/>
      <c r="P36" s="39"/>
    </row>
    <row r="37" spans="1:16" ht="15" customHeight="1" x14ac:dyDescent="0.25">
      <c r="C37" s="160"/>
      <c r="D37" s="160"/>
      <c r="E37" s="92"/>
      <c r="O37" s="39"/>
      <c r="P37" s="39"/>
    </row>
    <row r="38" spans="1:16" ht="15" customHeight="1" x14ac:dyDescent="0.25">
      <c r="C38" s="160"/>
      <c r="D38" s="160"/>
      <c r="E38" s="92"/>
      <c r="F38" s="114"/>
      <c r="G38" s="114"/>
      <c r="H38" s="114"/>
      <c r="I38" s="114"/>
      <c r="J38" s="114"/>
      <c r="K38" s="114"/>
      <c r="L38" s="114"/>
      <c r="M38" s="114"/>
      <c r="N38" s="114"/>
      <c r="O38" s="39"/>
      <c r="P38" s="39"/>
    </row>
    <row r="39" spans="1:16" ht="15" customHeight="1" x14ac:dyDescent="0.25">
      <c r="A39" s="518" t="s">
        <v>134</v>
      </c>
      <c r="B39" s="519" t="e">
        <f>H28-#REF!</f>
        <v>#REF!</v>
      </c>
      <c r="C39" s="160"/>
      <c r="D39" s="160"/>
      <c r="E39" s="92"/>
      <c r="F39" s="114"/>
      <c r="G39" s="114"/>
      <c r="H39" s="114"/>
      <c r="I39" s="114"/>
      <c r="J39" s="114"/>
      <c r="K39" s="114"/>
      <c r="L39" s="114"/>
      <c r="M39" s="114"/>
      <c r="N39" s="114"/>
      <c r="O39" s="39"/>
      <c r="P39" s="39"/>
    </row>
    <row r="40" spans="1:16" ht="15" customHeight="1" thickBot="1" x14ac:dyDescent="0.3">
      <c r="A40" s="516"/>
      <c r="B40" s="517"/>
      <c r="C40" s="160"/>
      <c r="D40" s="160"/>
      <c r="E40" s="92"/>
      <c r="F40" s="114"/>
      <c r="G40" s="114"/>
      <c r="H40" s="114"/>
      <c r="I40" s="114"/>
      <c r="J40" s="114"/>
      <c r="K40" s="114"/>
      <c r="L40" s="114"/>
      <c r="M40" s="114"/>
      <c r="N40" s="114"/>
      <c r="O40" s="39"/>
      <c r="P40" s="39"/>
    </row>
    <row r="41" spans="1:16" ht="15" customHeight="1" x14ac:dyDescent="0.25">
      <c r="A41" s="487"/>
      <c r="B41" s="487"/>
      <c r="C41" s="487"/>
      <c r="D41" s="487"/>
      <c r="E41" s="487"/>
      <c r="F41" s="487"/>
      <c r="G41" s="487"/>
      <c r="H41" s="487"/>
      <c r="I41" s="487"/>
      <c r="J41" s="512" t="s">
        <v>474</v>
      </c>
      <c r="K41" s="512" t="s">
        <v>475</v>
      </c>
      <c r="L41" s="513" t="s">
        <v>476</v>
      </c>
      <c r="M41" s="487"/>
      <c r="N41" s="487"/>
      <c r="O41" s="39"/>
      <c r="P41" s="39"/>
    </row>
    <row r="42" spans="1:16" ht="15" customHeight="1" x14ac:dyDescent="0.25">
      <c r="A42" s="487"/>
      <c r="B42" s="487"/>
      <c r="C42" s="487"/>
      <c r="D42" s="487"/>
      <c r="E42" s="487"/>
      <c r="F42" s="487"/>
      <c r="G42" s="487"/>
      <c r="H42" s="487"/>
      <c r="I42" s="487"/>
      <c r="J42" s="514">
        <v>15</v>
      </c>
      <c r="K42" s="514">
        <v>1.9875</v>
      </c>
      <c r="L42" s="515">
        <v>16.987500000000001</v>
      </c>
      <c r="M42" s="487"/>
      <c r="N42" s="487"/>
      <c r="O42" s="39"/>
      <c r="P42" s="39"/>
    </row>
    <row r="43" spans="1:16" ht="15" customHeight="1" x14ac:dyDescent="0.25">
      <c r="A43" s="487"/>
      <c r="B43" s="487"/>
      <c r="C43" s="487"/>
      <c r="D43" s="487"/>
      <c r="E43" s="487"/>
      <c r="F43" s="487"/>
      <c r="G43" s="487"/>
      <c r="H43" s="487"/>
      <c r="I43" s="487"/>
      <c r="L43" s="487"/>
      <c r="M43" s="487"/>
      <c r="N43" s="487"/>
      <c r="O43" s="39"/>
      <c r="P43" s="39"/>
    </row>
    <row r="44" spans="1:16" ht="15" customHeight="1" x14ac:dyDescent="0.25">
      <c r="A44" s="487"/>
      <c r="B44" s="487"/>
      <c r="C44" s="487"/>
      <c r="D44" s="487"/>
      <c r="E44" s="487"/>
      <c r="F44" s="487"/>
      <c r="G44" s="487"/>
      <c r="H44" s="487"/>
      <c r="I44" s="487"/>
      <c r="L44" s="487"/>
      <c r="M44" s="487"/>
      <c r="N44" s="487"/>
      <c r="O44" s="39"/>
      <c r="P44" s="39"/>
    </row>
    <row r="45" spans="1:16" ht="15" customHeight="1" x14ac:dyDescent="0.25">
      <c r="A45" s="487"/>
      <c r="B45" s="487"/>
      <c r="C45" s="487"/>
      <c r="D45" s="487"/>
      <c r="E45" s="487"/>
      <c r="F45" s="487"/>
      <c r="G45" s="487"/>
      <c r="H45" s="487"/>
      <c r="I45" s="487"/>
      <c r="J45" s="487"/>
      <c r="K45" s="487"/>
      <c r="L45" s="487"/>
      <c r="M45" s="487"/>
      <c r="N45" s="487"/>
      <c r="O45" s="39"/>
      <c r="P45" s="39"/>
    </row>
    <row r="46" spans="1:16" ht="15" customHeight="1" x14ac:dyDescent="0.25">
      <c r="A46" s="487"/>
      <c r="B46" s="487"/>
      <c r="C46" s="487"/>
      <c r="D46" s="487"/>
      <c r="E46" s="487"/>
      <c r="F46" s="487"/>
      <c r="G46" s="487"/>
      <c r="H46" s="487"/>
      <c r="I46" s="487"/>
      <c r="J46" s="487"/>
      <c r="K46" s="487"/>
      <c r="L46" s="487"/>
      <c r="M46" s="487"/>
      <c r="N46" s="487"/>
      <c r="O46" s="39"/>
      <c r="P46" s="39"/>
    </row>
    <row r="47" spans="1:16" ht="15" customHeight="1" x14ac:dyDescent="0.25">
      <c r="A47" s="487"/>
      <c r="B47" s="487"/>
      <c r="C47" s="487"/>
      <c r="D47" s="487"/>
      <c r="E47" s="487"/>
      <c r="F47" s="487"/>
      <c r="G47" s="487"/>
      <c r="H47" s="487"/>
      <c r="I47" s="487"/>
      <c r="J47" s="487"/>
      <c r="K47" s="487"/>
      <c r="L47" s="487"/>
      <c r="M47" s="487"/>
      <c r="N47" s="487"/>
      <c r="O47" s="39"/>
      <c r="P47" s="39"/>
    </row>
    <row r="48" spans="1:16" ht="15" customHeight="1" x14ac:dyDescent="0.25">
      <c r="A48" s="487"/>
      <c r="B48" s="487"/>
      <c r="C48" s="487"/>
      <c r="D48" s="487"/>
      <c r="E48" s="487"/>
      <c r="F48" s="487"/>
      <c r="G48" s="487"/>
      <c r="H48" s="487"/>
      <c r="I48" s="487"/>
      <c r="J48" s="487"/>
      <c r="K48" s="487"/>
      <c r="L48" s="487"/>
      <c r="M48" s="487"/>
      <c r="N48" s="487"/>
      <c r="O48" s="39"/>
      <c r="P48" s="39"/>
    </row>
  </sheetData>
  <sheetProtection insertColumns="0" insertRows="0" deleteColumns="0" deleteRows="0"/>
  <mergeCells count="7">
    <mergeCell ref="N1:O2"/>
    <mergeCell ref="C2:M2"/>
    <mergeCell ref="A3:P3"/>
    <mergeCell ref="A4:N4"/>
    <mergeCell ref="G22:H22"/>
    <mergeCell ref="A20:H20"/>
    <mergeCell ref="C1:M1"/>
  </mergeCells>
  <pageMargins left="0.7" right="0.7" top="0.75" bottom="0.75" header="0.511811023622047" footer="0.511811023622047"/>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69"/>
  </sheetPr>
  <dimension ref="A1:Y115"/>
  <sheetViews>
    <sheetView topLeftCell="A39" zoomScaleNormal="100" workbookViewId="0">
      <selection activeCell="B56" sqref="B56"/>
    </sheetView>
  </sheetViews>
  <sheetFormatPr defaultColWidth="8.7109375" defaultRowHeight="15" x14ac:dyDescent="0.25"/>
  <cols>
    <col min="1" max="1" width="38.7109375" customWidth="1"/>
    <col min="2" max="2" width="39.140625" customWidth="1"/>
  </cols>
  <sheetData>
    <row r="1" spans="1:25" ht="31.5" customHeight="1" x14ac:dyDescent="0.25">
      <c r="A1" s="10"/>
      <c r="B1" s="12"/>
      <c r="C1" s="12"/>
      <c r="D1" s="744" t="s">
        <v>492</v>
      </c>
      <c r="E1" s="744"/>
      <c r="F1" s="744"/>
      <c r="G1" s="744"/>
      <c r="H1" s="744"/>
      <c r="I1" s="744"/>
      <c r="J1" s="744"/>
      <c r="K1" s="744"/>
      <c r="L1" s="744"/>
      <c r="M1" s="11"/>
      <c r="N1" s="11"/>
      <c r="O1" s="11"/>
      <c r="P1" s="11"/>
      <c r="Q1" s="11"/>
      <c r="R1" s="11"/>
      <c r="S1" s="11"/>
      <c r="T1" s="11"/>
      <c r="U1" s="11"/>
      <c r="V1" s="12"/>
      <c r="W1" s="12"/>
      <c r="X1" s="12"/>
      <c r="Y1" s="12"/>
    </row>
    <row r="2" spans="1:25" ht="15" customHeight="1" x14ac:dyDescent="0.25">
      <c r="A2" s="13"/>
      <c r="B2" s="12"/>
      <c r="C2" s="12"/>
      <c r="D2" s="14"/>
      <c r="E2" s="14"/>
      <c r="F2" s="14"/>
      <c r="G2" s="14"/>
      <c r="H2" s="14"/>
      <c r="I2" s="14"/>
      <c r="J2" s="14"/>
      <c r="K2" s="14"/>
      <c r="L2" s="14"/>
      <c r="M2" s="15"/>
      <c r="N2" s="15"/>
      <c r="O2" s="15"/>
      <c r="P2" s="15"/>
      <c r="Q2" s="15"/>
      <c r="R2" s="15"/>
      <c r="S2" s="15"/>
      <c r="T2" s="15"/>
      <c r="U2" s="15"/>
      <c r="V2" s="12"/>
      <c r="W2" s="12"/>
      <c r="X2" s="12"/>
      <c r="Y2" s="12"/>
    </row>
    <row r="3" spans="1:25" ht="36" customHeight="1" x14ac:dyDescent="0.25">
      <c r="A3" s="12"/>
      <c r="B3" s="12"/>
      <c r="C3" s="12"/>
      <c r="D3" s="745" t="s">
        <v>493</v>
      </c>
      <c r="E3" s="745"/>
      <c r="F3" s="745"/>
      <c r="G3" s="745"/>
      <c r="H3" s="745"/>
      <c r="I3" s="745"/>
      <c r="J3" s="745"/>
      <c r="K3" s="745"/>
      <c r="L3" s="745"/>
      <c r="M3" s="745"/>
      <c r="N3" s="745"/>
      <c r="O3" s="745"/>
      <c r="P3" s="745"/>
      <c r="Q3" s="745"/>
      <c r="R3" s="745"/>
      <c r="S3" s="745"/>
      <c r="T3" s="12"/>
      <c r="U3" s="12"/>
      <c r="V3" s="12"/>
      <c r="W3" s="12"/>
      <c r="X3" s="12"/>
      <c r="Y3" s="12"/>
    </row>
    <row r="4" spans="1:25" ht="29.25" customHeight="1" x14ac:dyDescent="0.25">
      <c r="A4" s="746" t="s">
        <v>494</v>
      </c>
      <c r="B4" s="746"/>
      <c r="C4" s="746"/>
      <c r="D4" s="746"/>
      <c r="E4" s="746"/>
      <c r="F4" s="746"/>
      <c r="G4" s="746"/>
      <c r="H4" s="746"/>
      <c r="I4" s="746"/>
      <c r="J4" s="746"/>
      <c r="K4" s="746"/>
      <c r="L4" s="746"/>
      <c r="M4" s="746"/>
      <c r="N4" s="746"/>
      <c r="O4" s="746"/>
      <c r="P4" s="746"/>
      <c r="Q4" s="12"/>
      <c r="R4" s="12"/>
      <c r="S4" s="12"/>
      <c r="T4" s="12"/>
      <c r="U4" s="12"/>
      <c r="V4" s="12"/>
      <c r="W4" s="12"/>
      <c r="X4" s="12"/>
      <c r="Y4" s="12"/>
    </row>
    <row r="5" spans="1:25" ht="15" customHeight="1" x14ac:dyDescent="0.25">
      <c r="A5" s="488"/>
      <c r="B5" s="488"/>
      <c r="C5" s="488"/>
      <c r="D5" s="488"/>
      <c r="E5" s="488"/>
      <c r="F5" s="488"/>
      <c r="G5" s="488"/>
      <c r="H5" s="488"/>
      <c r="I5" s="488"/>
      <c r="J5" s="488"/>
      <c r="K5" s="488"/>
      <c r="L5" s="488"/>
      <c r="M5" s="488"/>
      <c r="N5" s="488"/>
      <c r="O5" s="12"/>
      <c r="P5" s="12"/>
      <c r="Q5" s="12"/>
      <c r="R5" s="12"/>
      <c r="S5" s="12"/>
      <c r="T5" s="12"/>
      <c r="U5" s="12"/>
      <c r="V5" s="12"/>
      <c r="W5" s="12"/>
      <c r="X5" s="12"/>
      <c r="Y5" s="12"/>
    </row>
    <row r="6" spans="1:25" ht="15" customHeight="1" x14ac:dyDescent="0.25">
      <c r="A6" s="488"/>
      <c r="B6" s="488"/>
      <c r="C6" s="488"/>
      <c r="D6" s="488"/>
      <c r="E6" s="488"/>
      <c r="F6" s="488"/>
      <c r="G6" s="488"/>
      <c r="H6" s="488"/>
      <c r="I6" s="488"/>
      <c r="J6" s="488"/>
      <c r="K6" s="488"/>
      <c r="L6" s="488"/>
      <c r="M6" s="488"/>
      <c r="N6" s="488"/>
      <c r="O6" s="12"/>
      <c r="P6" s="12"/>
      <c r="Q6" s="12"/>
      <c r="R6" s="12"/>
      <c r="S6" s="12"/>
      <c r="T6" s="12"/>
      <c r="U6" s="12"/>
      <c r="V6" s="12"/>
      <c r="W6" s="12"/>
      <c r="X6" s="12"/>
      <c r="Y6" s="12"/>
    </row>
    <row r="7" spans="1:25" ht="15" customHeight="1" x14ac:dyDescent="0.25">
      <c r="A7" s="489"/>
      <c r="B7" s="489"/>
      <c r="C7" s="489"/>
      <c r="D7" s="489"/>
      <c r="E7" s="489"/>
      <c r="F7" s="489"/>
      <c r="G7" s="489"/>
      <c r="H7" s="489"/>
      <c r="I7" s="489"/>
      <c r="J7" s="489"/>
      <c r="K7" s="489"/>
      <c r="L7" s="489"/>
      <c r="M7" s="489"/>
      <c r="N7" s="489"/>
      <c r="O7" s="12"/>
      <c r="P7" s="12"/>
      <c r="Q7" s="12"/>
      <c r="R7" s="12"/>
      <c r="S7" s="12"/>
      <c r="T7" s="12"/>
      <c r="U7" s="12"/>
      <c r="V7" s="12"/>
      <c r="W7" s="12"/>
      <c r="X7" s="12"/>
      <c r="Y7" s="12"/>
    </row>
    <row r="8" spans="1:25" ht="15" customHeight="1" x14ac:dyDescent="0.25">
      <c r="A8" s="382" t="s">
        <v>495</v>
      </c>
      <c r="B8" s="382"/>
      <c r="C8" s="382"/>
      <c r="D8" s="382"/>
      <c r="E8" s="382"/>
      <c r="F8" s="382"/>
      <c r="G8" s="382"/>
      <c r="H8" s="382"/>
      <c r="I8" s="382"/>
      <c r="J8" s="12"/>
      <c r="K8" s="12"/>
      <c r="L8" s="12"/>
      <c r="M8" s="12"/>
      <c r="N8" s="12"/>
      <c r="O8" s="12"/>
      <c r="P8" s="12"/>
      <c r="Q8" s="12"/>
      <c r="R8" s="12"/>
      <c r="S8" s="12"/>
      <c r="T8" s="12"/>
      <c r="U8" s="12"/>
      <c r="V8" s="12"/>
      <c r="W8" s="12"/>
      <c r="X8" s="12"/>
      <c r="Y8" s="12"/>
    </row>
    <row r="9" spans="1:25" ht="18.75" customHeight="1" x14ac:dyDescent="0.25">
      <c r="A9" s="382" t="s">
        <v>496</v>
      </c>
      <c r="B9" s="382"/>
      <c r="C9" s="382"/>
      <c r="D9" s="382"/>
      <c r="E9" s="382"/>
      <c r="F9" s="382"/>
      <c r="G9" s="382"/>
      <c r="H9" s="382"/>
      <c r="I9" s="382"/>
      <c r="J9" s="12"/>
      <c r="K9" s="12"/>
      <c r="L9" s="12"/>
      <c r="M9" s="12"/>
      <c r="N9" s="12"/>
      <c r="O9" s="12"/>
      <c r="P9" s="12"/>
      <c r="Q9" s="12"/>
      <c r="R9" s="12"/>
      <c r="S9" s="12"/>
      <c r="T9" s="12"/>
      <c r="U9" s="12"/>
      <c r="V9" s="12"/>
      <c r="W9" s="12"/>
      <c r="X9" s="12"/>
      <c r="Y9" s="12"/>
    </row>
    <row r="10" spans="1:25" ht="15" customHeight="1" x14ac:dyDescent="0.25">
      <c r="A10" s="16"/>
      <c r="B10" s="16"/>
      <c r="C10" s="16"/>
      <c r="D10" s="16"/>
      <c r="E10" s="16"/>
      <c r="F10" s="16"/>
      <c r="G10" s="16"/>
      <c r="H10" s="16"/>
      <c r="I10" s="16"/>
      <c r="J10" s="12"/>
      <c r="K10" s="12"/>
      <c r="L10" s="12"/>
      <c r="M10" s="12"/>
      <c r="N10" s="12"/>
      <c r="O10" s="12"/>
      <c r="P10" s="12"/>
      <c r="Q10" s="12"/>
      <c r="R10" s="12"/>
      <c r="S10" s="12"/>
      <c r="T10" s="12"/>
      <c r="U10" s="12"/>
      <c r="V10" s="12"/>
      <c r="W10" s="12"/>
      <c r="X10" s="12"/>
      <c r="Y10" s="12"/>
    </row>
    <row r="11" spans="1:25" ht="15" customHeight="1" x14ac:dyDescent="0.25">
      <c r="A11" s="490" t="s">
        <v>497</v>
      </c>
      <c r="B11" s="12"/>
      <c r="C11" s="12"/>
      <c r="D11" s="12"/>
      <c r="E11" s="12"/>
      <c r="F11" s="12"/>
      <c r="G11" s="12"/>
      <c r="H11" s="12"/>
      <c r="I11" s="12"/>
      <c r="J11" s="12"/>
      <c r="K11" s="12"/>
      <c r="L11" s="12"/>
      <c r="M11" s="12"/>
      <c r="N11" s="12"/>
      <c r="O11" s="12"/>
      <c r="P11" s="12"/>
      <c r="Q11" s="12"/>
      <c r="R11" s="12"/>
      <c r="S11" s="12"/>
      <c r="T11" s="12"/>
      <c r="U11" s="12"/>
      <c r="V11" s="12"/>
      <c r="W11" s="12"/>
      <c r="X11" s="12"/>
      <c r="Y11" s="12"/>
    </row>
    <row r="12" spans="1:25" ht="15" customHeight="1" x14ac:dyDescent="0.25">
      <c r="A12" s="491"/>
      <c r="B12" s="12"/>
      <c r="C12" s="12"/>
      <c r="D12" s="12"/>
      <c r="E12" s="12"/>
      <c r="F12" s="12"/>
      <c r="G12" s="12"/>
      <c r="H12" s="12"/>
      <c r="I12" s="12"/>
      <c r="J12" s="12"/>
      <c r="K12" s="12"/>
      <c r="L12" s="12"/>
      <c r="M12" s="12"/>
      <c r="N12" s="12"/>
      <c r="O12" s="12"/>
      <c r="P12" s="12"/>
      <c r="Q12" s="12"/>
      <c r="R12" s="12"/>
      <c r="S12" s="12"/>
      <c r="T12" s="12"/>
      <c r="U12" s="12"/>
      <c r="V12" s="12"/>
      <c r="W12" s="12"/>
      <c r="X12" s="12"/>
      <c r="Y12" s="12"/>
    </row>
    <row r="13" spans="1:25" ht="15" customHeight="1" x14ac:dyDescent="0.25">
      <c r="A13" s="533" t="s">
        <v>504</v>
      </c>
      <c r="B13" s="534" t="s">
        <v>505</v>
      </c>
      <c r="C13" s="12"/>
      <c r="D13" s="12"/>
      <c r="E13" s="12"/>
      <c r="F13" s="12"/>
      <c r="G13" s="12"/>
      <c r="H13" s="12"/>
      <c r="I13" s="12"/>
      <c r="J13" s="12"/>
      <c r="K13" s="12"/>
      <c r="L13" s="12"/>
      <c r="M13" s="12"/>
      <c r="N13" s="12"/>
      <c r="O13" s="12"/>
      <c r="P13" s="12"/>
      <c r="Q13" s="12"/>
      <c r="R13" s="12"/>
      <c r="S13" s="12"/>
      <c r="T13" s="12"/>
      <c r="U13" s="12"/>
      <c r="V13" s="12"/>
      <c r="W13" s="12"/>
      <c r="X13" s="12"/>
      <c r="Y13" s="12"/>
    </row>
    <row r="14" spans="1:25" ht="15" customHeight="1" x14ac:dyDescent="0.25">
      <c r="A14" s="535" t="s">
        <v>506</v>
      </c>
      <c r="B14" s="536" t="s">
        <v>507</v>
      </c>
      <c r="C14" s="12"/>
      <c r="D14" s="12"/>
      <c r="E14" s="12"/>
      <c r="F14" s="12"/>
      <c r="G14" s="12"/>
      <c r="H14" s="12"/>
      <c r="I14" s="12"/>
      <c r="J14" s="12"/>
      <c r="K14" s="12"/>
      <c r="L14" s="12"/>
      <c r="M14" s="12"/>
      <c r="N14" s="12"/>
      <c r="O14" s="12"/>
      <c r="P14" s="12"/>
      <c r="Q14" s="12"/>
      <c r="R14" s="12"/>
      <c r="S14" s="12"/>
      <c r="T14" s="12"/>
      <c r="U14" s="12"/>
      <c r="V14" s="12"/>
      <c r="W14" s="12"/>
      <c r="X14" s="12"/>
      <c r="Y14" s="12"/>
    </row>
    <row r="15" spans="1:25" ht="15" customHeight="1" x14ac:dyDescent="0.25">
      <c r="A15" s="533" t="s">
        <v>508</v>
      </c>
      <c r="B15" s="534" t="s">
        <v>509</v>
      </c>
      <c r="C15" s="12"/>
      <c r="D15" s="12"/>
      <c r="E15" s="12"/>
      <c r="F15" s="12"/>
      <c r="G15" s="12"/>
      <c r="H15" s="12"/>
      <c r="I15" s="12"/>
      <c r="J15" s="12"/>
      <c r="K15" s="12"/>
      <c r="L15" s="12"/>
      <c r="M15" s="12"/>
      <c r="N15" s="12"/>
      <c r="O15" s="12"/>
      <c r="P15" s="12"/>
      <c r="Q15" s="12"/>
      <c r="R15" s="12"/>
      <c r="S15" s="12"/>
      <c r="T15" s="12"/>
      <c r="U15" s="12"/>
      <c r="V15" s="12"/>
      <c r="W15" s="12"/>
      <c r="X15" s="12"/>
      <c r="Y15" s="12"/>
    </row>
    <row r="16" spans="1:25" ht="15" customHeight="1" x14ac:dyDescent="0.25">
      <c r="A16" s="535" t="s">
        <v>510</v>
      </c>
      <c r="B16" s="536" t="s">
        <v>511</v>
      </c>
      <c r="C16" s="12"/>
      <c r="D16" s="12"/>
      <c r="E16" s="12"/>
      <c r="F16" s="12"/>
      <c r="G16" s="12"/>
      <c r="H16" s="12"/>
      <c r="I16" s="12"/>
      <c r="J16" s="12"/>
      <c r="K16" s="12"/>
      <c r="L16" s="12"/>
      <c r="M16" s="12"/>
      <c r="N16" s="12"/>
      <c r="O16" s="12"/>
      <c r="P16" s="12"/>
      <c r="Q16" s="12"/>
      <c r="R16" s="12"/>
      <c r="S16" s="12"/>
      <c r="T16" s="12"/>
      <c r="U16" s="12"/>
      <c r="V16" s="12"/>
      <c r="W16" s="12"/>
      <c r="X16" s="12"/>
      <c r="Y16" s="12"/>
    </row>
    <row r="17" spans="1:25" ht="15" customHeight="1" x14ac:dyDescent="0.25">
      <c r="A17" s="533" t="s">
        <v>512</v>
      </c>
      <c r="B17" s="534" t="s">
        <v>513</v>
      </c>
      <c r="C17" s="12"/>
      <c r="D17" s="12"/>
      <c r="E17" s="12"/>
      <c r="F17" s="12"/>
      <c r="G17" s="12"/>
      <c r="H17" s="12"/>
      <c r="I17" s="12"/>
      <c r="J17" s="12"/>
      <c r="K17" s="12"/>
      <c r="L17" s="12"/>
      <c r="M17" s="12"/>
      <c r="N17" s="12"/>
      <c r="O17" s="12"/>
      <c r="P17" s="12"/>
      <c r="Q17" s="12"/>
      <c r="R17" s="12"/>
      <c r="S17" s="12"/>
      <c r="T17" s="12"/>
      <c r="U17" s="12"/>
      <c r="V17" s="12"/>
      <c r="W17" s="12"/>
      <c r="X17" s="12"/>
      <c r="Y17" s="12"/>
    </row>
    <row r="18" spans="1:25" ht="15" customHeight="1" x14ac:dyDescent="0.25">
      <c r="A18" s="535" t="s">
        <v>514</v>
      </c>
      <c r="B18" s="536" t="s">
        <v>515</v>
      </c>
      <c r="C18" s="12"/>
      <c r="D18" s="12"/>
      <c r="E18" s="12"/>
      <c r="F18" s="12"/>
      <c r="G18" s="12"/>
      <c r="H18" s="12"/>
      <c r="I18" s="12"/>
      <c r="J18" s="12"/>
      <c r="K18" s="12"/>
      <c r="L18" s="12"/>
      <c r="M18" s="12"/>
      <c r="N18" s="12"/>
      <c r="O18" s="12"/>
      <c r="P18" s="12"/>
      <c r="Q18" s="12"/>
      <c r="R18" s="12"/>
      <c r="S18" s="12"/>
      <c r="T18" s="12"/>
      <c r="U18" s="12"/>
      <c r="V18" s="12"/>
      <c r="W18" s="12"/>
      <c r="X18" s="12"/>
      <c r="Y18" s="12"/>
    </row>
    <row r="19" spans="1:25" ht="15" customHeight="1" x14ac:dyDescent="0.25">
      <c r="A19" s="533" t="s">
        <v>516</v>
      </c>
      <c r="B19" s="534" t="s">
        <v>517</v>
      </c>
      <c r="C19" s="12"/>
      <c r="D19" s="12"/>
      <c r="E19" s="12"/>
      <c r="F19" s="12"/>
      <c r="G19" s="12"/>
      <c r="H19" s="12"/>
      <c r="I19" s="12"/>
      <c r="J19" s="12"/>
      <c r="K19" s="12"/>
      <c r="L19" s="12"/>
      <c r="M19" s="12"/>
      <c r="N19" s="12"/>
      <c r="O19" s="12"/>
      <c r="P19" s="12"/>
      <c r="Q19" s="12"/>
      <c r="R19" s="12"/>
      <c r="S19" s="12"/>
      <c r="T19" s="12"/>
      <c r="U19" s="12"/>
      <c r="V19" s="12"/>
      <c r="W19" s="12"/>
      <c r="X19" s="12"/>
      <c r="Y19" s="12"/>
    </row>
    <row r="20" spans="1:25" ht="15" customHeight="1" x14ac:dyDescent="0.25">
      <c r="A20" s="535" t="s">
        <v>518</v>
      </c>
      <c r="B20" s="536" t="s">
        <v>519</v>
      </c>
      <c r="C20" s="12"/>
      <c r="D20" s="12"/>
      <c r="E20" s="12"/>
      <c r="F20" s="12"/>
      <c r="G20" s="12"/>
      <c r="H20" s="12"/>
      <c r="I20" s="12"/>
      <c r="J20" s="12"/>
      <c r="K20" s="12"/>
      <c r="L20" s="12"/>
      <c r="M20" s="12"/>
      <c r="N20" s="12"/>
      <c r="O20" s="12"/>
      <c r="P20" s="12"/>
      <c r="Q20" s="12"/>
      <c r="R20" s="12"/>
      <c r="S20" s="12"/>
      <c r="T20" s="12"/>
      <c r="U20" s="12"/>
      <c r="V20" s="12"/>
      <c r="W20" s="12"/>
      <c r="X20" s="12"/>
      <c r="Y20" s="12"/>
    </row>
    <row r="21" spans="1:25" ht="15" customHeight="1" x14ac:dyDescent="0.25">
      <c r="A21" s="533" t="s">
        <v>520</v>
      </c>
      <c r="B21" s="534" t="s">
        <v>521</v>
      </c>
      <c r="C21" s="12"/>
      <c r="D21" s="12"/>
      <c r="E21" s="12"/>
      <c r="F21" s="12"/>
      <c r="G21" s="12"/>
      <c r="H21" s="12"/>
      <c r="I21" s="12"/>
      <c r="J21" s="12"/>
      <c r="K21" s="12"/>
      <c r="L21" s="12"/>
      <c r="M21" s="12"/>
      <c r="N21" s="12"/>
      <c r="O21" s="12"/>
      <c r="P21" s="12"/>
      <c r="Q21" s="12"/>
      <c r="R21" s="12"/>
      <c r="S21" s="12"/>
      <c r="T21" s="12"/>
      <c r="U21" s="12"/>
      <c r="V21" s="12"/>
      <c r="W21" s="12"/>
      <c r="X21" s="12"/>
      <c r="Y21" s="12"/>
    </row>
    <row r="22" spans="1:25" ht="15" customHeight="1" x14ac:dyDescent="0.25">
      <c r="A22" s="535" t="s">
        <v>522</v>
      </c>
      <c r="B22" s="536" t="s">
        <v>523</v>
      </c>
      <c r="C22" s="12"/>
      <c r="D22" s="12"/>
      <c r="E22" s="12"/>
      <c r="F22" s="12"/>
      <c r="G22" s="12"/>
      <c r="H22" s="12"/>
      <c r="I22" s="12"/>
      <c r="J22" s="12"/>
      <c r="K22" s="12"/>
      <c r="L22" s="12"/>
      <c r="M22" s="12"/>
      <c r="N22" s="12"/>
      <c r="O22" s="12"/>
      <c r="P22" s="12"/>
      <c r="Q22" s="12"/>
      <c r="R22" s="12"/>
      <c r="S22" s="12"/>
      <c r="T22" s="12"/>
      <c r="U22" s="12"/>
      <c r="V22" s="12"/>
      <c r="W22" s="12"/>
      <c r="X22" s="12"/>
      <c r="Y22" s="12"/>
    </row>
    <row r="23" spans="1:25" ht="15" customHeight="1" x14ac:dyDescent="0.25">
      <c r="A23" s="533" t="s">
        <v>524</v>
      </c>
      <c r="B23" s="534" t="s">
        <v>525</v>
      </c>
      <c r="C23" s="12"/>
      <c r="D23" s="12"/>
      <c r="E23" s="12"/>
      <c r="F23" s="12"/>
      <c r="G23" s="12"/>
      <c r="H23" s="12"/>
      <c r="I23" s="12"/>
      <c r="J23" s="12"/>
      <c r="K23" s="12"/>
      <c r="L23" s="12"/>
      <c r="M23" s="12"/>
      <c r="N23" s="12"/>
      <c r="O23" s="12"/>
      <c r="P23" s="12"/>
      <c r="Q23" s="12"/>
      <c r="R23" s="12"/>
      <c r="S23" s="12"/>
      <c r="T23" s="12"/>
      <c r="U23" s="12"/>
      <c r="V23" s="12"/>
      <c r="W23" s="12"/>
      <c r="X23" s="12"/>
      <c r="Y23" s="12"/>
    </row>
    <row r="24" spans="1:25" ht="15" customHeight="1" x14ac:dyDescent="0.25">
      <c r="A24" s="535" t="s">
        <v>526</v>
      </c>
      <c r="B24" s="536" t="s">
        <v>527</v>
      </c>
      <c r="C24" s="12"/>
      <c r="D24" s="12"/>
      <c r="E24" s="12"/>
      <c r="F24" s="12"/>
      <c r="G24" s="12"/>
      <c r="H24" s="12"/>
      <c r="I24" s="12"/>
      <c r="J24" s="12"/>
      <c r="K24" s="12"/>
      <c r="L24" s="12"/>
      <c r="M24" s="12"/>
      <c r="N24" s="12"/>
      <c r="O24" s="12"/>
      <c r="P24" s="12"/>
      <c r="Q24" s="12"/>
      <c r="R24" s="12"/>
      <c r="S24" s="12"/>
      <c r="T24" s="12"/>
      <c r="U24" s="12"/>
      <c r="V24" s="12"/>
      <c r="W24" s="12"/>
      <c r="X24" s="12"/>
      <c r="Y24" s="12"/>
    </row>
    <row r="25" spans="1:25" ht="15" customHeight="1" x14ac:dyDescent="0.25">
      <c r="A25" s="533" t="s">
        <v>528</v>
      </c>
      <c r="B25" s="534" t="s">
        <v>529</v>
      </c>
      <c r="C25" s="12"/>
      <c r="D25" s="12"/>
      <c r="E25" s="12"/>
      <c r="F25" s="12"/>
      <c r="G25" s="12"/>
      <c r="H25" s="12"/>
      <c r="I25" s="12"/>
      <c r="J25" s="12"/>
      <c r="K25" s="12"/>
      <c r="L25" s="12"/>
      <c r="M25" s="12"/>
      <c r="N25" s="12"/>
      <c r="O25" s="12"/>
      <c r="P25" s="12"/>
      <c r="Q25" s="12"/>
      <c r="R25" s="12"/>
      <c r="S25" s="12"/>
      <c r="T25" s="12"/>
      <c r="U25" s="12"/>
      <c r="V25" s="12"/>
      <c r="W25" s="12"/>
      <c r="X25" s="12"/>
      <c r="Y25" s="12"/>
    </row>
    <row r="26" spans="1:25" ht="15" customHeight="1" x14ac:dyDescent="0.25">
      <c r="A26" s="535" t="s">
        <v>530</v>
      </c>
      <c r="B26" s="536" t="s">
        <v>531</v>
      </c>
      <c r="C26" s="12"/>
      <c r="D26" s="12"/>
      <c r="E26" s="12"/>
      <c r="F26" s="12"/>
      <c r="G26" s="12"/>
      <c r="H26" s="12"/>
      <c r="I26" s="12"/>
      <c r="J26" s="12"/>
      <c r="K26" s="12"/>
      <c r="L26" s="12"/>
      <c r="M26" s="12"/>
      <c r="N26" s="12"/>
      <c r="O26" s="12"/>
      <c r="P26" s="12"/>
      <c r="Q26" s="12"/>
      <c r="R26" s="12"/>
      <c r="S26" s="12"/>
      <c r="T26" s="12"/>
      <c r="U26" s="12"/>
      <c r="V26" s="12"/>
      <c r="W26" s="12"/>
      <c r="X26" s="12"/>
      <c r="Y26" s="12"/>
    </row>
    <row r="27" spans="1:25" ht="15" customHeight="1" x14ac:dyDescent="0.25">
      <c r="A27" s="533" t="s">
        <v>532</v>
      </c>
      <c r="B27" s="534" t="s">
        <v>533</v>
      </c>
      <c r="C27" s="12"/>
      <c r="D27" s="12"/>
      <c r="E27" s="12"/>
      <c r="F27" s="12"/>
      <c r="G27" s="12"/>
      <c r="H27" s="12"/>
      <c r="I27" s="12"/>
      <c r="J27" s="12"/>
      <c r="K27" s="12"/>
      <c r="L27" s="12"/>
      <c r="M27" s="12"/>
      <c r="N27" s="12"/>
      <c r="O27" s="12"/>
      <c r="P27" s="12"/>
      <c r="Q27" s="12"/>
      <c r="R27" s="12"/>
      <c r="S27" s="12"/>
      <c r="T27" s="12"/>
      <c r="U27" s="12"/>
      <c r="V27" s="12"/>
      <c r="W27" s="12"/>
      <c r="X27" s="12"/>
      <c r="Y27" s="12"/>
    </row>
    <row r="28" spans="1:25" ht="15" customHeight="1" x14ac:dyDescent="0.25">
      <c r="A28" s="535" t="s">
        <v>534</v>
      </c>
      <c r="B28" s="536" t="s">
        <v>535</v>
      </c>
      <c r="C28" s="12"/>
      <c r="D28" s="12"/>
      <c r="E28" s="12"/>
      <c r="F28" s="12"/>
      <c r="G28" s="12"/>
      <c r="H28" s="12"/>
      <c r="I28" s="12"/>
      <c r="J28" s="12"/>
      <c r="K28" s="12"/>
      <c r="L28" s="12"/>
      <c r="M28" s="12"/>
      <c r="N28" s="12"/>
      <c r="O28" s="12"/>
      <c r="P28" s="12"/>
      <c r="Q28" s="12"/>
      <c r="R28" s="12"/>
      <c r="S28" s="12"/>
      <c r="T28" s="12"/>
      <c r="U28" s="12"/>
      <c r="V28" s="12"/>
      <c r="W28" s="12"/>
      <c r="X28" s="12"/>
      <c r="Y28" s="12"/>
    </row>
    <row r="29" spans="1:25" ht="15" customHeight="1" x14ac:dyDescent="0.25">
      <c r="A29" s="533" t="s">
        <v>536</v>
      </c>
      <c r="B29" s="534" t="s">
        <v>537</v>
      </c>
      <c r="C29" s="12"/>
      <c r="D29" s="12"/>
      <c r="E29" s="12"/>
      <c r="F29" s="12"/>
      <c r="G29" s="12"/>
      <c r="H29" s="12"/>
      <c r="I29" s="12"/>
      <c r="J29" s="12"/>
      <c r="K29" s="12"/>
      <c r="L29" s="12"/>
      <c r="M29" s="12"/>
      <c r="N29" s="12"/>
      <c r="O29" s="12"/>
      <c r="P29" s="12"/>
      <c r="Q29" s="12"/>
      <c r="R29" s="12"/>
      <c r="S29" s="12"/>
      <c r="T29" s="12"/>
      <c r="U29" s="12"/>
      <c r="V29" s="12"/>
      <c r="W29" s="12"/>
      <c r="X29" s="12"/>
      <c r="Y29" s="12"/>
    </row>
    <row r="30" spans="1:25" ht="15" customHeight="1" x14ac:dyDescent="0.25">
      <c r="A30" s="535" t="s">
        <v>538</v>
      </c>
      <c r="B30" s="536" t="s">
        <v>539</v>
      </c>
      <c r="C30" s="12"/>
      <c r="D30" s="12"/>
      <c r="E30" s="12"/>
      <c r="F30" s="12"/>
      <c r="G30" s="12"/>
      <c r="H30" s="12"/>
      <c r="I30" s="12"/>
      <c r="J30" s="12"/>
      <c r="K30" s="12"/>
      <c r="L30" s="12"/>
      <c r="M30" s="12"/>
      <c r="N30" s="12"/>
      <c r="O30" s="12"/>
      <c r="P30" s="12"/>
      <c r="Q30" s="12"/>
      <c r="R30" s="12"/>
      <c r="S30" s="12"/>
      <c r="T30" s="12"/>
      <c r="U30" s="12"/>
      <c r="V30" s="12"/>
      <c r="W30" s="12"/>
      <c r="X30" s="12"/>
      <c r="Y30" s="12"/>
    </row>
    <row r="31" spans="1:25" ht="15" customHeight="1" x14ac:dyDescent="0.25">
      <c r="A31" s="533" t="s">
        <v>540</v>
      </c>
      <c r="B31" s="534" t="s">
        <v>541</v>
      </c>
      <c r="C31" s="12"/>
      <c r="D31" s="12"/>
      <c r="E31" s="12"/>
      <c r="F31" s="12"/>
      <c r="G31" s="12"/>
      <c r="H31" s="12"/>
      <c r="I31" s="12"/>
      <c r="J31" s="12"/>
      <c r="K31" s="12"/>
      <c r="L31" s="12"/>
      <c r="M31" s="12"/>
      <c r="N31" s="12"/>
      <c r="O31" s="12"/>
      <c r="P31" s="12"/>
      <c r="Q31" s="12"/>
      <c r="R31" s="12"/>
      <c r="S31" s="12"/>
      <c r="T31" s="12"/>
      <c r="U31" s="12"/>
      <c r="V31" s="12"/>
      <c r="W31" s="12"/>
      <c r="X31" s="12"/>
      <c r="Y31" s="12"/>
    </row>
    <row r="32" spans="1:25" ht="15" customHeight="1" x14ac:dyDescent="0.25">
      <c r="A32" s="535" t="s">
        <v>542</v>
      </c>
      <c r="B32" s="536" t="s">
        <v>543</v>
      </c>
      <c r="C32" s="12"/>
      <c r="D32" s="12"/>
      <c r="E32" s="12"/>
      <c r="F32" s="12"/>
      <c r="G32" s="12"/>
      <c r="H32" s="12"/>
      <c r="I32" s="12"/>
      <c r="J32" s="12"/>
      <c r="K32" s="12"/>
      <c r="L32" s="12"/>
      <c r="M32" s="12"/>
      <c r="N32" s="12"/>
      <c r="O32" s="12"/>
      <c r="P32" s="12"/>
      <c r="Q32" s="12"/>
      <c r="R32" s="12"/>
      <c r="S32" s="12"/>
      <c r="T32" s="12"/>
      <c r="U32" s="12"/>
      <c r="V32" s="12"/>
      <c r="W32" s="12"/>
      <c r="X32" s="12"/>
      <c r="Y32" s="12"/>
    </row>
    <row r="33" spans="1:25" ht="15" customHeight="1" x14ac:dyDescent="0.25">
      <c r="A33" s="533" t="s">
        <v>544</v>
      </c>
      <c r="B33" s="534" t="s">
        <v>545</v>
      </c>
      <c r="C33" s="12"/>
      <c r="D33" s="12"/>
      <c r="E33" s="12"/>
      <c r="F33" s="12"/>
      <c r="G33" s="12"/>
      <c r="H33" s="12"/>
      <c r="I33" s="12"/>
      <c r="J33" s="12"/>
      <c r="K33" s="12"/>
      <c r="L33" s="12"/>
      <c r="M33" s="12"/>
      <c r="N33" s="12"/>
      <c r="O33" s="12"/>
      <c r="P33" s="12"/>
      <c r="Q33" s="12"/>
      <c r="R33" s="12"/>
      <c r="S33" s="12"/>
      <c r="T33" s="12"/>
      <c r="U33" s="12"/>
      <c r="V33" s="12"/>
      <c r="W33" s="12"/>
      <c r="X33" s="12"/>
      <c r="Y33" s="12"/>
    </row>
    <row r="34" spans="1:25" ht="15" customHeight="1" x14ac:dyDescent="0.25">
      <c r="A34" s="535" t="s">
        <v>546</v>
      </c>
      <c r="B34" s="536" t="s">
        <v>547</v>
      </c>
      <c r="C34" s="12"/>
      <c r="D34" s="12"/>
      <c r="E34" s="12"/>
      <c r="F34" s="12"/>
      <c r="G34" s="12"/>
      <c r="H34" s="12"/>
      <c r="I34" s="12"/>
      <c r="J34" s="12"/>
      <c r="K34" s="12"/>
      <c r="L34" s="12"/>
      <c r="M34" s="12"/>
      <c r="N34" s="12"/>
      <c r="O34" s="12"/>
      <c r="P34" s="12"/>
      <c r="Q34" s="12"/>
      <c r="R34" s="12"/>
      <c r="S34" s="12"/>
      <c r="T34" s="12"/>
      <c r="U34" s="12"/>
      <c r="V34" s="12"/>
      <c r="W34" s="12"/>
      <c r="X34" s="12"/>
      <c r="Y34" s="12"/>
    </row>
    <row r="35" spans="1:25" ht="15" customHeight="1" x14ac:dyDescent="0.25">
      <c r="A35" s="533" t="s">
        <v>548</v>
      </c>
      <c r="B35" s="534" t="s">
        <v>549</v>
      </c>
      <c r="C35" s="12"/>
      <c r="D35" s="12"/>
      <c r="E35" s="12"/>
      <c r="F35" s="12"/>
      <c r="G35" s="12"/>
      <c r="H35" s="12"/>
      <c r="I35" s="12"/>
      <c r="J35" s="12"/>
      <c r="K35" s="12"/>
      <c r="L35" s="12"/>
      <c r="M35" s="12"/>
      <c r="N35" s="12"/>
      <c r="O35" s="12"/>
      <c r="P35" s="12"/>
      <c r="Q35" s="12"/>
      <c r="R35" s="12"/>
      <c r="S35" s="12"/>
      <c r="T35" s="12"/>
      <c r="U35" s="12"/>
      <c r="V35" s="12"/>
      <c r="W35" s="12"/>
      <c r="X35" s="12"/>
      <c r="Y35" s="12"/>
    </row>
    <row r="36" spans="1:25" ht="15" customHeight="1" x14ac:dyDescent="0.25">
      <c r="A36" s="535" t="s">
        <v>550</v>
      </c>
      <c r="B36" s="536" t="s">
        <v>551</v>
      </c>
      <c r="C36" s="12"/>
      <c r="D36" s="12"/>
      <c r="E36" s="12"/>
      <c r="F36" s="12"/>
      <c r="G36" s="12"/>
      <c r="H36" s="12"/>
      <c r="I36" s="12"/>
      <c r="J36" s="12"/>
      <c r="K36" s="12"/>
      <c r="L36" s="12"/>
      <c r="M36" s="12"/>
      <c r="N36" s="12"/>
      <c r="O36" s="12"/>
      <c r="P36" s="12"/>
      <c r="Q36" s="12"/>
      <c r="R36" s="12"/>
      <c r="S36" s="12"/>
      <c r="T36" s="12"/>
      <c r="U36" s="12"/>
      <c r="V36" s="12"/>
      <c r="W36" s="12"/>
      <c r="X36" s="12"/>
      <c r="Y36" s="12"/>
    </row>
    <row r="37" spans="1:25" ht="15" customHeight="1" x14ac:dyDescent="0.25">
      <c r="A37" s="533" t="s">
        <v>552</v>
      </c>
      <c r="B37" s="534" t="s">
        <v>553</v>
      </c>
      <c r="C37" s="12"/>
      <c r="D37" s="12"/>
      <c r="E37" s="12"/>
      <c r="F37" s="12"/>
      <c r="G37" s="12"/>
      <c r="H37" s="12"/>
      <c r="I37" s="12"/>
      <c r="J37" s="12"/>
      <c r="K37" s="12"/>
      <c r="L37" s="12"/>
      <c r="M37" s="12"/>
      <c r="N37" s="12"/>
      <c r="O37" s="12"/>
      <c r="P37" s="12"/>
      <c r="Q37" s="12"/>
      <c r="R37" s="12"/>
      <c r="S37" s="12"/>
      <c r="T37" s="12"/>
      <c r="U37" s="12"/>
      <c r="V37" s="12"/>
      <c r="W37" s="12"/>
      <c r="X37" s="12"/>
      <c r="Y37" s="12"/>
    </row>
    <row r="38" spans="1:25" ht="15" customHeight="1" x14ac:dyDescent="0.25">
      <c r="A38" s="535" t="s">
        <v>554</v>
      </c>
      <c r="B38" s="536" t="s">
        <v>555</v>
      </c>
      <c r="C38" s="12"/>
      <c r="D38" s="12"/>
      <c r="E38" s="12"/>
      <c r="F38" s="12"/>
      <c r="G38" s="12"/>
      <c r="H38" s="12"/>
      <c r="I38" s="12"/>
      <c r="J38" s="12"/>
      <c r="K38" s="12"/>
      <c r="L38" s="12"/>
      <c r="M38" s="12"/>
      <c r="N38" s="12"/>
      <c r="O38" s="12"/>
      <c r="P38" s="12"/>
      <c r="Q38" s="12"/>
      <c r="R38" s="12"/>
      <c r="S38" s="12"/>
      <c r="T38" s="12"/>
      <c r="U38" s="12"/>
      <c r="V38" s="12"/>
      <c r="W38" s="12"/>
      <c r="X38" s="12"/>
      <c r="Y38" s="12"/>
    </row>
    <row r="39" spans="1:25" ht="15" customHeight="1" x14ac:dyDescent="0.25">
      <c r="A39" s="533" t="s">
        <v>556</v>
      </c>
      <c r="B39" s="534" t="s">
        <v>557</v>
      </c>
      <c r="C39" s="12"/>
      <c r="D39" s="12"/>
      <c r="E39" s="12"/>
      <c r="F39" s="12"/>
      <c r="G39" s="12"/>
      <c r="H39" s="12"/>
      <c r="I39" s="12"/>
      <c r="J39" s="12"/>
      <c r="K39" s="12"/>
      <c r="L39" s="12"/>
      <c r="M39" s="12"/>
      <c r="N39" s="12"/>
      <c r="O39" s="12"/>
      <c r="P39" s="12"/>
      <c r="Q39" s="12"/>
      <c r="R39" s="12"/>
      <c r="S39" s="12"/>
      <c r="T39" s="12"/>
      <c r="U39" s="12"/>
      <c r="V39" s="12"/>
      <c r="W39" s="12"/>
      <c r="X39" s="12"/>
      <c r="Y39" s="12"/>
    </row>
    <row r="40" spans="1:25" ht="15" customHeight="1" x14ac:dyDescent="0.25">
      <c r="A40" s="535" t="s">
        <v>558</v>
      </c>
      <c r="B40" s="536" t="s">
        <v>559</v>
      </c>
      <c r="C40" s="12"/>
      <c r="D40" s="12"/>
      <c r="E40" s="12"/>
      <c r="F40" s="12"/>
      <c r="G40" s="12"/>
      <c r="H40" s="12"/>
      <c r="I40" s="12"/>
      <c r="J40" s="12"/>
      <c r="K40" s="12"/>
      <c r="L40" s="12"/>
      <c r="M40" s="12"/>
      <c r="N40" s="12"/>
      <c r="O40" s="12"/>
      <c r="P40" s="12"/>
      <c r="Q40" s="12"/>
      <c r="R40" s="12"/>
      <c r="S40" s="12"/>
      <c r="T40" s="12"/>
      <c r="U40" s="12"/>
      <c r="V40" s="12"/>
      <c r="W40" s="12"/>
      <c r="X40" s="12"/>
      <c r="Y40" s="12"/>
    </row>
    <row r="41" spans="1:25" ht="15" customHeight="1" x14ac:dyDescent="0.25">
      <c r="A41" s="533" t="s">
        <v>560</v>
      </c>
      <c r="B41" s="534" t="s">
        <v>561</v>
      </c>
      <c r="C41" s="12"/>
      <c r="D41" s="12"/>
      <c r="E41" s="12"/>
      <c r="F41" s="12"/>
      <c r="G41" s="12"/>
      <c r="H41" s="12"/>
      <c r="I41" s="12"/>
      <c r="J41" s="12"/>
      <c r="K41" s="12"/>
      <c r="L41" s="12"/>
      <c r="M41" s="12"/>
      <c r="N41" s="12"/>
      <c r="O41" s="12"/>
      <c r="P41" s="12"/>
      <c r="Q41" s="12"/>
      <c r="R41" s="12"/>
      <c r="S41" s="12"/>
      <c r="T41" s="12"/>
      <c r="U41" s="12"/>
      <c r="V41" s="12"/>
      <c r="W41" s="12"/>
      <c r="X41" s="12"/>
      <c r="Y41" s="12"/>
    </row>
    <row r="42" spans="1:25" ht="15" customHeight="1" x14ac:dyDescent="0.25">
      <c r="A42" s="535" t="s">
        <v>562</v>
      </c>
      <c r="B42" s="536" t="s">
        <v>563</v>
      </c>
      <c r="C42" s="12"/>
      <c r="D42" s="12"/>
      <c r="E42" s="12"/>
      <c r="F42" s="12"/>
      <c r="G42" s="12"/>
      <c r="H42" s="12"/>
      <c r="I42" s="12"/>
      <c r="J42" s="12"/>
      <c r="K42" s="12"/>
      <c r="L42" s="12"/>
      <c r="M42" s="12"/>
      <c r="N42" s="12"/>
      <c r="O42" s="12"/>
      <c r="P42" s="12"/>
      <c r="Q42" s="12"/>
      <c r="R42" s="12"/>
      <c r="S42" s="12"/>
      <c r="T42" s="12"/>
      <c r="U42" s="12"/>
      <c r="V42" s="12"/>
      <c r="W42" s="12"/>
      <c r="X42" s="12"/>
      <c r="Y42" s="12"/>
    </row>
    <row r="43" spans="1:25" ht="15" customHeight="1" x14ac:dyDescent="0.25">
      <c r="A43" s="533" t="s">
        <v>564</v>
      </c>
      <c r="B43" s="534" t="s">
        <v>565</v>
      </c>
      <c r="C43" s="12"/>
      <c r="D43" s="12"/>
      <c r="E43" s="12"/>
      <c r="F43" s="12"/>
      <c r="G43" s="12"/>
      <c r="H43" s="12"/>
      <c r="I43" s="12"/>
      <c r="J43" s="12"/>
      <c r="K43" s="12"/>
      <c r="L43" s="12"/>
      <c r="M43" s="12"/>
      <c r="N43" s="12"/>
      <c r="O43" s="12"/>
      <c r="P43" s="12"/>
      <c r="Q43" s="12"/>
      <c r="R43" s="12"/>
      <c r="S43" s="12"/>
      <c r="T43" s="12"/>
      <c r="U43" s="12"/>
      <c r="V43" s="12"/>
      <c r="W43" s="12"/>
      <c r="X43" s="12"/>
      <c r="Y43" s="12"/>
    </row>
    <row r="44" spans="1:25" ht="15" customHeight="1" x14ac:dyDescent="0.25">
      <c r="A44" s="535" t="s">
        <v>566</v>
      </c>
      <c r="B44" s="536" t="s">
        <v>567</v>
      </c>
      <c r="C44" s="12"/>
      <c r="D44" s="12"/>
      <c r="E44" s="12"/>
      <c r="F44" s="12"/>
      <c r="G44" s="12"/>
      <c r="H44" s="12"/>
      <c r="I44" s="12"/>
      <c r="J44" s="12"/>
      <c r="K44" s="12"/>
      <c r="L44" s="12"/>
      <c r="M44" s="12"/>
      <c r="N44" s="12"/>
      <c r="O44" s="12"/>
      <c r="P44" s="12"/>
      <c r="Q44" s="12"/>
      <c r="R44" s="12"/>
      <c r="S44" s="12"/>
      <c r="T44" s="12"/>
      <c r="U44" s="12"/>
      <c r="V44" s="12"/>
      <c r="W44" s="12"/>
      <c r="X44" s="12"/>
      <c r="Y44" s="12"/>
    </row>
    <row r="45" spans="1:25" ht="15" customHeight="1" x14ac:dyDescent="0.25">
      <c r="A45" s="533" t="s">
        <v>568</v>
      </c>
      <c r="B45" s="534" t="s">
        <v>569</v>
      </c>
      <c r="C45" s="12"/>
      <c r="D45" s="12"/>
      <c r="E45" s="12"/>
      <c r="F45" s="12"/>
      <c r="G45" s="12"/>
      <c r="H45" s="12"/>
      <c r="I45" s="12"/>
      <c r="J45" s="12"/>
      <c r="K45" s="12"/>
      <c r="L45" s="12"/>
      <c r="M45" s="12"/>
      <c r="N45" s="12"/>
      <c r="O45" s="12"/>
      <c r="P45" s="12"/>
      <c r="Q45" s="12"/>
      <c r="R45" s="12"/>
      <c r="S45" s="12"/>
      <c r="T45" s="12"/>
      <c r="U45" s="12"/>
      <c r="V45" s="12"/>
      <c r="W45" s="12"/>
      <c r="X45" s="12"/>
      <c r="Y45" s="12"/>
    </row>
    <row r="46" spans="1:25" ht="15" customHeight="1" x14ac:dyDescent="0.25">
      <c r="A46" s="535" t="s">
        <v>570</v>
      </c>
      <c r="B46" s="536" t="s">
        <v>571</v>
      </c>
      <c r="C46" s="12"/>
      <c r="D46" s="12"/>
      <c r="E46" s="12"/>
      <c r="F46" s="12"/>
      <c r="G46" s="12"/>
      <c r="H46" s="12"/>
      <c r="I46" s="12"/>
      <c r="J46" s="12"/>
      <c r="K46" s="12"/>
      <c r="L46" s="12"/>
      <c r="M46" s="12"/>
      <c r="N46" s="12"/>
      <c r="O46" s="12"/>
      <c r="P46" s="12"/>
      <c r="Q46" s="12"/>
      <c r="R46" s="12"/>
      <c r="S46" s="12"/>
      <c r="T46" s="12"/>
      <c r="U46" s="12"/>
      <c r="V46" s="12"/>
      <c r="W46" s="12"/>
      <c r="X46" s="12"/>
      <c r="Y46" s="12"/>
    </row>
    <row r="47" spans="1:25" ht="15" customHeight="1" x14ac:dyDescent="0.25">
      <c r="A47" s="533" t="s">
        <v>572</v>
      </c>
      <c r="B47" s="534" t="s">
        <v>573</v>
      </c>
      <c r="C47" s="12"/>
      <c r="D47" s="12"/>
      <c r="E47" s="12"/>
      <c r="F47" s="12"/>
      <c r="G47" s="12"/>
      <c r="H47" s="12"/>
      <c r="I47" s="12"/>
      <c r="J47" s="12"/>
      <c r="K47" s="12"/>
      <c r="L47" s="12"/>
      <c r="M47" s="12"/>
      <c r="N47" s="12"/>
      <c r="O47" s="12"/>
      <c r="P47" s="12"/>
      <c r="Q47" s="12"/>
      <c r="R47" s="12"/>
      <c r="S47" s="12"/>
      <c r="T47" s="12"/>
      <c r="U47" s="12"/>
      <c r="V47" s="12"/>
      <c r="W47" s="12"/>
      <c r="X47" s="12"/>
      <c r="Y47" s="12"/>
    </row>
    <row r="48" spans="1:25" ht="15" customHeight="1" x14ac:dyDescent="0.25">
      <c r="A48" s="535" t="s">
        <v>574</v>
      </c>
      <c r="B48" s="536" t="s">
        <v>575</v>
      </c>
      <c r="C48" s="12"/>
      <c r="D48" s="12"/>
      <c r="E48" s="12"/>
      <c r="F48" s="12"/>
      <c r="G48" s="12"/>
      <c r="H48" s="12"/>
      <c r="I48" s="12"/>
      <c r="J48" s="12"/>
      <c r="K48" s="12"/>
      <c r="L48" s="12"/>
      <c r="M48" s="12"/>
      <c r="N48" s="12"/>
      <c r="O48" s="12"/>
      <c r="P48" s="12"/>
      <c r="Q48" s="12"/>
      <c r="R48" s="12"/>
      <c r="S48" s="12"/>
      <c r="T48" s="12"/>
      <c r="U48" s="12"/>
      <c r="V48" s="12"/>
      <c r="W48" s="12"/>
      <c r="X48" s="12"/>
      <c r="Y48" s="12"/>
    </row>
    <row r="49" spans="1:25" ht="15" customHeight="1" x14ac:dyDescent="0.25">
      <c r="A49" s="533" t="s">
        <v>576</v>
      </c>
      <c r="B49" s="534" t="s">
        <v>577</v>
      </c>
      <c r="C49" s="12"/>
      <c r="D49" s="12"/>
      <c r="E49" s="12"/>
      <c r="F49" s="12"/>
      <c r="G49" s="12"/>
      <c r="H49" s="12"/>
      <c r="I49" s="12"/>
      <c r="J49" s="12"/>
      <c r="K49" s="12"/>
      <c r="L49" s="12"/>
      <c r="M49" s="12"/>
      <c r="N49" s="12"/>
      <c r="O49" s="12"/>
      <c r="P49" s="12"/>
      <c r="Q49" s="12"/>
      <c r="R49" s="12"/>
      <c r="S49" s="12"/>
      <c r="T49" s="12"/>
      <c r="U49" s="12"/>
      <c r="V49" s="12"/>
      <c r="W49" s="12"/>
      <c r="X49" s="12"/>
      <c r="Y49" s="12"/>
    </row>
    <row r="50" spans="1:25" ht="15" customHeight="1" x14ac:dyDescent="0.25">
      <c r="A50" s="535" t="s">
        <v>578</v>
      </c>
      <c r="B50" s="536" t="s">
        <v>579</v>
      </c>
      <c r="C50" s="12"/>
      <c r="D50" s="12"/>
      <c r="E50" s="12"/>
      <c r="F50" s="12"/>
      <c r="G50" s="12"/>
      <c r="H50" s="12"/>
      <c r="I50" s="12"/>
      <c r="J50" s="12"/>
      <c r="K50" s="12"/>
      <c r="L50" s="12"/>
      <c r="M50" s="12"/>
      <c r="N50" s="12"/>
      <c r="O50" s="12"/>
      <c r="P50" s="12"/>
      <c r="Q50" s="12"/>
      <c r="R50" s="12"/>
      <c r="S50" s="12"/>
      <c r="T50" s="12"/>
      <c r="U50" s="12"/>
      <c r="V50" s="12"/>
      <c r="W50" s="12"/>
      <c r="X50" s="12"/>
      <c r="Y50" s="12"/>
    </row>
    <row r="51" spans="1:25" ht="15" customHeight="1" x14ac:dyDescent="0.25">
      <c r="A51" s="533" t="s">
        <v>580</v>
      </c>
      <c r="B51" s="534" t="s">
        <v>581</v>
      </c>
      <c r="C51" s="12"/>
      <c r="D51" s="12"/>
      <c r="E51" s="12"/>
      <c r="F51" s="12"/>
      <c r="G51" s="12"/>
      <c r="H51" s="12"/>
      <c r="I51" s="12"/>
      <c r="J51" s="12"/>
      <c r="K51" s="12"/>
      <c r="L51" s="12"/>
      <c r="M51" s="12"/>
      <c r="N51" s="12"/>
      <c r="O51" s="12"/>
      <c r="P51" s="12"/>
      <c r="Q51" s="12"/>
      <c r="R51" s="12"/>
      <c r="S51" s="12"/>
      <c r="T51" s="12"/>
      <c r="U51" s="12"/>
      <c r="V51" s="12"/>
      <c r="W51" s="12"/>
      <c r="X51" s="12"/>
      <c r="Y51" s="12"/>
    </row>
    <row r="52" spans="1:25" ht="15" customHeight="1" x14ac:dyDescent="0.25">
      <c r="A52" s="535" t="s">
        <v>582</v>
      </c>
      <c r="B52" s="536" t="s">
        <v>583</v>
      </c>
      <c r="C52" s="12"/>
      <c r="D52" s="12"/>
      <c r="E52" s="12"/>
      <c r="F52" s="12"/>
      <c r="G52" s="12"/>
      <c r="H52" s="12"/>
      <c r="I52" s="12"/>
      <c r="J52" s="12"/>
      <c r="K52" s="12"/>
      <c r="L52" s="12"/>
      <c r="M52" s="12"/>
      <c r="N52" s="12"/>
      <c r="O52" s="12"/>
      <c r="P52" s="12"/>
      <c r="Q52" s="12"/>
      <c r="R52" s="12"/>
      <c r="S52" s="12"/>
      <c r="T52" s="12"/>
      <c r="U52" s="12"/>
      <c r="V52" s="12"/>
      <c r="W52" s="12"/>
      <c r="X52" s="12"/>
      <c r="Y52" s="12"/>
    </row>
    <row r="53" spans="1:25" ht="15" customHeight="1" x14ac:dyDescent="0.25">
      <c r="A53" s="533" t="s">
        <v>584</v>
      </c>
      <c r="B53" s="534" t="s">
        <v>585</v>
      </c>
      <c r="C53" s="12"/>
      <c r="D53" s="12"/>
      <c r="E53" s="12"/>
      <c r="F53" s="12"/>
      <c r="G53" s="12"/>
      <c r="H53" s="12"/>
      <c r="I53" s="12"/>
      <c r="J53" s="12"/>
      <c r="K53" s="12"/>
      <c r="L53" s="12"/>
      <c r="M53" s="12"/>
      <c r="N53" s="12"/>
      <c r="O53" s="12"/>
      <c r="P53" s="12"/>
      <c r="Q53" s="12"/>
      <c r="R53" s="12"/>
      <c r="S53" s="12"/>
      <c r="T53" s="12"/>
      <c r="U53" s="12"/>
      <c r="V53" s="12"/>
      <c r="W53" s="12"/>
      <c r="X53" s="12"/>
      <c r="Y53" s="12"/>
    </row>
    <row r="54" spans="1:25" ht="15" customHeight="1" x14ac:dyDescent="0.25">
      <c r="A54" s="535" t="s">
        <v>586</v>
      </c>
      <c r="B54" s="536" t="s">
        <v>587</v>
      </c>
      <c r="C54" s="12"/>
      <c r="D54" s="12"/>
      <c r="E54" s="12"/>
      <c r="F54" s="12"/>
      <c r="G54" s="12"/>
      <c r="H54" s="12"/>
      <c r="I54" s="12"/>
      <c r="J54" s="12"/>
      <c r="K54" s="12"/>
      <c r="L54" s="12"/>
      <c r="M54" s="12"/>
      <c r="N54" s="12"/>
      <c r="O54" s="12"/>
      <c r="P54" s="12"/>
      <c r="Q54" s="12"/>
      <c r="R54" s="12"/>
      <c r="S54" s="12"/>
      <c r="T54" s="12"/>
      <c r="U54" s="12"/>
      <c r="V54" s="12"/>
      <c r="W54" s="12"/>
      <c r="X54" s="12"/>
      <c r="Y54" s="12"/>
    </row>
    <row r="55" spans="1:25" ht="15" customHeight="1" x14ac:dyDescent="0.25">
      <c r="A55" s="533" t="s">
        <v>588</v>
      </c>
      <c r="B55" s="534" t="s">
        <v>589</v>
      </c>
      <c r="C55" s="12"/>
      <c r="D55" s="12"/>
      <c r="E55" s="12"/>
      <c r="F55" s="12"/>
      <c r="G55" s="12"/>
      <c r="H55" s="12"/>
      <c r="I55" s="12"/>
      <c r="J55" s="12"/>
      <c r="K55" s="12"/>
      <c r="L55" s="12"/>
      <c r="M55" s="12"/>
      <c r="N55" s="12"/>
      <c r="O55" s="12"/>
      <c r="P55" s="12"/>
      <c r="Q55" s="12"/>
      <c r="R55" s="12"/>
      <c r="S55" s="12"/>
      <c r="T55" s="12"/>
      <c r="U55" s="12"/>
      <c r="V55" s="12"/>
      <c r="W55" s="12"/>
      <c r="X55" s="12"/>
      <c r="Y55" s="12"/>
    </row>
    <row r="56" spans="1:25" ht="15" customHeight="1" x14ac:dyDescent="0.25">
      <c r="A56" s="535" t="s">
        <v>590</v>
      </c>
      <c r="B56" s="536" t="s">
        <v>591</v>
      </c>
      <c r="C56" s="12"/>
      <c r="D56" s="12"/>
      <c r="E56" s="12"/>
      <c r="F56" s="12"/>
      <c r="G56" s="12"/>
      <c r="H56" s="12"/>
      <c r="I56" s="12"/>
      <c r="J56" s="12"/>
      <c r="K56" s="12"/>
      <c r="L56" s="12"/>
      <c r="M56" s="12"/>
      <c r="N56" s="12"/>
      <c r="O56" s="12"/>
      <c r="P56" s="12"/>
      <c r="Q56" s="12"/>
      <c r="R56" s="12"/>
      <c r="S56" s="12"/>
      <c r="T56" s="12"/>
      <c r="U56" s="12"/>
      <c r="V56" s="12"/>
      <c r="W56" s="12"/>
      <c r="X56" s="12"/>
      <c r="Y56" s="12"/>
    </row>
    <row r="57" spans="1:25" ht="15" customHeight="1" x14ac:dyDescent="0.25">
      <c r="A57" s="533" t="s">
        <v>592</v>
      </c>
      <c r="B57" s="534" t="s">
        <v>593</v>
      </c>
      <c r="C57" s="12"/>
      <c r="D57" s="12"/>
      <c r="E57" s="12"/>
      <c r="F57" s="12"/>
      <c r="G57" s="12"/>
      <c r="H57" s="12"/>
      <c r="I57" s="12"/>
      <c r="J57" s="12"/>
      <c r="K57" s="12"/>
      <c r="L57" s="12"/>
      <c r="M57" s="12"/>
      <c r="N57" s="12"/>
      <c r="O57" s="12"/>
      <c r="P57" s="12"/>
      <c r="Q57" s="12"/>
      <c r="R57" s="12"/>
      <c r="S57" s="12"/>
      <c r="T57" s="12"/>
      <c r="U57" s="12"/>
      <c r="V57" s="12"/>
      <c r="W57" s="12"/>
      <c r="X57" s="12"/>
      <c r="Y57" s="12"/>
    </row>
    <row r="58" spans="1:25" ht="15" customHeight="1" x14ac:dyDescent="0.25">
      <c r="A58" s="535" t="s">
        <v>594</v>
      </c>
      <c r="B58" s="536" t="s">
        <v>595</v>
      </c>
      <c r="C58" s="12"/>
      <c r="D58" s="12"/>
      <c r="E58" s="12"/>
      <c r="F58" s="12"/>
      <c r="G58" s="12"/>
      <c r="H58" s="12"/>
      <c r="I58" s="12"/>
      <c r="J58" s="12"/>
      <c r="K58" s="12"/>
      <c r="L58" s="12"/>
      <c r="M58" s="12"/>
      <c r="N58" s="12"/>
      <c r="O58" s="12"/>
      <c r="P58" s="12"/>
      <c r="Q58" s="12"/>
      <c r="R58" s="12"/>
      <c r="S58" s="12"/>
      <c r="T58" s="12"/>
      <c r="U58" s="12"/>
      <c r="V58" s="12"/>
      <c r="W58" s="12"/>
      <c r="X58" s="12"/>
      <c r="Y58" s="12"/>
    </row>
    <row r="59" spans="1:25" ht="15" customHeight="1" x14ac:dyDescent="0.25">
      <c r="A59" s="533" t="s">
        <v>596</v>
      </c>
      <c r="B59" s="534" t="s">
        <v>597</v>
      </c>
      <c r="C59" s="12"/>
      <c r="D59" s="12"/>
      <c r="E59" s="12"/>
      <c r="F59" s="12"/>
      <c r="G59" s="12"/>
      <c r="H59" s="12"/>
      <c r="I59" s="12"/>
      <c r="J59" s="12"/>
      <c r="K59" s="12"/>
      <c r="L59" s="12"/>
      <c r="M59" s="12"/>
      <c r="N59" s="12"/>
      <c r="O59" s="12"/>
      <c r="P59" s="12"/>
      <c r="Q59" s="12"/>
      <c r="R59" s="12"/>
      <c r="S59" s="12"/>
      <c r="T59" s="12"/>
      <c r="U59" s="12"/>
      <c r="V59" s="12"/>
      <c r="W59" s="12"/>
      <c r="X59" s="12"/>
      <c r="Y59" s="12"/>
    </row>
    <row r="60" spans="1:25" ht="15" customHeight="1" x14ac:dyDescent="0.25">
      <c r="A60" s="535" t="s">
        <v>598</v>
      </c>
      <c r="B60" s="536" t="s">
        <v>599</v>
      </c>
      <c r="C60" s="12"/>
      <c r="D60" s="12"/>
      <c r="E60" s="12"/>
      <c r="F60" s="12"/>
      <c r="G60" s="12"/>
      <c r="H60" s="12"/>
      <c r="I60" s="12"/>
      <c r="J60" s="12"/>
      <c r="K60" s="12"/>
      <c r="L60" s="12"/>
      <c r="M60" s="12"/>
      <c r="N60" s="12"/>
      <c r="O60" s="12"/>
      <c r="P60" s="12"/>
      <c r="Q60" s="12"/>
      <c r="R60" s="12"/>
      <c r="S60" s="12"/>
      <c r="T60" s="12"/>
      <c r="U60" s="12"/>
      <c r="V60" s="12"/>
      <c r="W60" s="12"/>
      <c r="X60" s="12"/>
      <c r="Y60" s="12"/>
    </row>
    <row r="61" spans="1:25" ht="15" customHeight="1" x14ac:dyDescent="0.25">
      <c r="A61" s="533" t="s">
        <v>600</v>
      </c>
      <c r="B61" s="534" t="s">
        <v>601</v>
      </c>
      <c r="C61" s="12"/>
      <c r="D61" s="12"/>
      <c r="E61" s="12"/>
      <c r="F61" s="12"/>
      <c r="G61" s="12"/>
      <c r="H61" s="12"/>
      <c r="I61" s="12"/>
      <c r="J61" s="12"/>
      <c r="K61" s="12"/>
      <c r="L61" s="12"/>
      <c r="M61" s="12"/>
      <c r="N61" s="12"/>
      <c r="O61" s="12"/>
      <c r="P61" s="12"/>
      <c r="Q61" s="12"/>
      <c r="R61" s="12"/>
      <c r="S61" s="12"/>
      <c r="T61" s="12"/>
      <c r="U61" s="12"/>
      <c r="V61" s="12"/>
      <c r="W61" s="12"/>
      <c r="X61" s="12"/>
      <c r="Y61" s="12"/>
    </row>
    <row r="62" spans="1:25" ht="15" customHeight="1" x14ac:dyDescent="0.25">
      <c r="A62" s="535" t="s">
        <v>602</v>
      </c>
      <c r="B62" s="536" t="s">
        <v>603</v>
      </c>
      <c r="C62" s="12"/>
      <c r="D62" s="12"/>
      <c r="E62" s="12"/>
      <c r="F62" s="12"/>
      <c r="G62" s="12"/>
      <c r="H62" s="12"/>
      <c r="I62" s="12"/>
      <c r="J62" s="12"/>
      <c r="K62" s="12"/>
      <c r="L62" s="12"/>
      <c r="M62" s="12"/>
      <c r="N62" s="12"/>
      <c r="O62" s="12"/>
      <c r="P62" s="12"/>
      <c r="Q62" s="12"/>
      <c r="R62" s="12"/>
      <c r="S62" s="12"/>
      <c r="T62" s="12"/>
      <c r="U62" s="12"/>
      <c r="V62" s="12"/>
      <c r="W62" s="12"/>
      <c r="X62" s="12"/>
      <c r="Y62" s="12"/>
    </row>
    <row r="63" spans="1:25" ht="1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row>
    <row r="64" spans="1:25" ht="1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row>
    <row r="65" spans="1:25" ht="1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row>
    <row r="66" spans="1:25" ht="1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row>
    <row r="67" spans="1:25" ht="1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row>
    <row r="68" spans="1:25" ht="1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row>
    <row r="69" spans="1:25" ht="1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row>
    <row r="70" spans="1:25" ht="1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row>
    <row r="71" spans="1:25" ht="1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row>
    <row r="72" spans="1:25" ht="1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row>
    <row r="73" spans="1:25" ht="1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row>
    <row r="74" spans="1:25" ht="1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row>
    <row r="75" spans="1:25" ht="1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row>
    <row r="76" spans="1:25" ht="1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row>
    <row r="77" spans="1:25" ht="1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row>
    <row r="78" spans="1:25" ht="1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row>
    <row r="79" spans="1:25" ht="1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row>
    <row r="80" spans="1:25" ht="1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row>
    <row r="81" spans="1:25" ht="1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row>
    <row r="82" spans="1:25" ht="1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1:25" ht="1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row>
    <row r="84" spans="1:25" ht="1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row>
    <row r="85" spans="1:25" ht="1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row>
    <row r="86" spans="1:25" ht="1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row>
    <row r="87" spans="1:25" ht="1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row>
    <row r="88" spans="1:25" ht="1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c r="Y88" s="12"/>
    </row>
    <row r="89" spans="1:25" ht="1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c r="X89" s="12"/>
      <c r="Y89" s="12"/>
    </row>
    <row r="90" spans="1:25" ht="1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c r="Y90" s="12"/>
    </row>
    <row r="91" spans="1:25" ht="1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c r="X91" s="12"/>
      <c r="Y91" s="12"/>
    </row>
    <row r="92" spans="1:25" ht="1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c r="X92" s="12"/>
      <c r="Y92" s="12"/>
    </row>
    <row r="93" spans="1:25" ht="1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c r="Y93" s="12"/>
    </row>
    <row r="94" spans="1:25" ht="1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c r="X94" s="12"/>
      <c r="Y94" s="12"/>
    </row>
    <row r="95" spans="1:25" ht="1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c r="X95" s="12"/>
      <c r="Y95" s="12"/>
    </row>
    <row r="96" spans="1:25" ht="1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c r="Y96" s="12"/>
    </row>
    <row r="97" spans="1:25" ht="1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c r="Y97" s="12"/>
    </row>
    <row r="98" spans="1:25" ht="1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c r="Y98" s="12"/>
    </row>
    <row r="99" spans="1:25" ht="1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c r="Y99" s="12"/>
    </row>
    <row r="100" spans="1:25" ht="15" customHeight="1" x14ac:dyDescent="0.2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1:25" ht="1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1:25" ht="15" customHeight="1" x14ac:dyDescent="0.2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1:25" ht="15" customHeight="1" x14ac:dyDescent="0.2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1:25" ht="15" customHeight="1"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1:25" ht="15" customHeight="1" x14ac:dyDescent="0.2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1:25" ht="15" customHeight="1" x14ac:dyDescent="0.2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1:25" ht="15" customHeight="1" x14ac:dyDescent="0.2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1:25" ht="15" customHeight="1" x14ac:dyDescent="0.2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1:25" ht="15" customHeight="1" x14ac:dyDescent="0.2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1:25" ht="15" customHeight="1"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1:25" ht="15" customHeight="1" x14ac:dyDescent="0.2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row>
    <row r="112" spans="1:25" ht="15" customHeight="1" x14ac:dyDescent="0.2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row>
    <row r="113" spans="1:25" ht="15" customHeight="1" x14ac:dyDescent="0.2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row>
    <row r="114" spans="1:25" ht="15" customHeight="1" x14ac:dyDescent="0.2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row>
    <row r="115" spans="1:25" ht="15" customHeight="1" x14ac:dyDescent="0.2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row>
  </sheetData>
  <mergeCells count="3">
    <mergeCell ref="D1:L1"/>
    <mergeCell ref="D3:S3"/>
    <mergeCell ref="A4:P4"/>
  </mergeCells>
  <hyperlinks>
    <hyperlink ref="B13" r:id="rId1" xr:uid="{9490E3CF-3536-49A2-A6EE-8765049D5C02}"/>
    <hyperlink ref="B14" r:id="rId2" xr:uid="{F41A61DE-BD01-4BC1-B9CE-62B103A01444}"/>
    <hyperlink ref="B15" r:id="rId3" xr:uid="{8AD4CA0C-9C72-4983-B317-5DDCEBD742ED}"/>
    <hyperlink ref="B16" r:id="rId4" xr:uid="{E5FF81B6-FCEA-4870-8AB2-193C67F4F9CA}"/>
    <hyperlink ref="B17" r:id="rId5" xr:uid="{4C841794-D30B-4195-B27B-6B2552161CF4}"/>
    <hyperlink ref="B18" r:id="rId6" xr:uid="{27049137-188C-40B2-AB1A-8B995A3E0B01}"/>
    <hyperlink ref="B19" r:id="rId7" xr:uid="{6A011928-813C-47D0-8606-B3C8579EBC01}"/>
    <hyperlink ref="B20" r:id="rId8" xr:uid="{67E0F67D-AAC8-4B57-9230-4249483EBD88}"/>
    <hyperlink ref="B21" r:id="rId9" xr:uid="{7DB50A83-F4CA-483D-B87D-C606C11FEE65}"/>
    <hyperlink ref="B22" r:id="rId10" xr:uid="{DCD4EFF6-1911-43A7-822B-BF96F7AD2390}"/>
    <hyperlink ref="B23" r:id="rId11" xr:uid="{F3BA47BB-719B-4A06-834F-46DD118053E9}"/>
    <hyperlink ref="B24" r:id="rId12" xr:uid="{C31A4D96-EDA3-4FA2-BFAD-9DB4FAB3DA62}"/>
    <hyperlink ref="B25" r:id="rId13" xr:uid="{5B0B0822-25BD-4AD6-8558-227ACAF0E0D5}"/>
    <hyperlink ref="B26" r:id="rId14" xr:uid="{96DD41B6-A6DA-4AD9-BE78-163DA6B93206}"/>
    <hyperlink ref="B27" r:id="rId15" xr:uid="{42B73DBA-8CC7-4855-BF10-430CF387A770}"/>
    <hyperlink ref="B28" r:id="rId16" xr:uid="{317590B5-FCB3-414D-A57B-E642556AD498}"/>
    <hyperlink ref="B29" r:id="rId17" xr:uid="{3858F38E-0404-458F-8993-C2A7EDD06CAC}"/>
    <hyperlink ref="B30" r:id="rId18" xr:uid="{E27B98C0-FC3D-43F9-9822-997937167441}"/>
    <hyperlink ref="B31" r:id="rId19" xr:uid="{6E955862-9EB8-4AE5-9A5B-FFB4C770D17C}"/>
    <hyperlink ref="B32" r:id="rId20" xr:uid="{539E7425-FE43-47C3-A5EB-D1C4532669D7}"/>
    <hyperlink ref="B33" r:id="rId21" xr:uid="{7A185062-8D48-4445-8986-E042589C9662}"/>
    <hyperlink ref="B34" r:id="rId22" xr:uid="{47C4FBD4-652B-4A0A-9EFC-41FBB02AD5E1}"/>
    <hyperlink ref="B35" r:id="rId23" xr:uid="{3A068F9A-5E71-48A4-BEA5-9B4AFDC1E49E}"/>
    <hyperlink ref="B36" r:id="rId24" xr:uid="{FBC13503-8148-445B-BB73-A0D305922974}"/>
    <hyperlink ref="B37" r:id="rId25" xr:uid="{3A71454D-B6C4-41DE-8B70-4ED09A72451E}"/>
    <hyperlink ref="B38" r:id="rId26" xr:uid="{F946822F-4AD1-498F-9E7F-A70B8EA3A6C2}"/>
    <hyperlink ref="B39" r:id="rId27" xr:uid="{BD29C93E-466A-4CA1-9511-F8C2293A07D4}"/>
    <hyperlink ref="B40" r:id="rId28" xr:uid="{6BF61817-27C9-4741-BBEA-AA930EE470C7}"/>
    <hyperlink ref="B41" r:id="rId29" xr:uid="{42395257-59F7-4C2E-B60A-E9756021EC57}"/>
    <hyperlink ref="B42" r:id="rId30" xr:uid="{D8403BC8-3DFF-4EAE-87B1-9E87F63124CF}"/>
    <hyperlink ref="B43" r:id="rId31" xr:uid="{CF2A411E-E0FB-4197-8B42-D2072EF265D3}"/>
    <hyperlink ref="B44" r:id="rId32" xr:uid="{62F1F3A2-0C15-4752-B691-522193F642E0}"/>
    <hyperlink ref="B45" r:id="rId33" xr:uid="{FD5FB5CD-0344-412A-A385-FFA618C9E57C}"/>
    <hyperlink ref="B46" r:id="rId34" xr:uid="{0A2B1CAE-D96C-4240-B292-6FB0E7C8CECD}"/>
    <hyperlink ref="B47" r:id="rId35" xr:uid="{514C7E63-9ED7-42E0-A73B-E0615FC3693A}"/>
    <hyperlink ref="B48" r:id="rId36" xr:uid="{05B1379C-EE6A-4959-99F5-11A9395D7F3D}"/>
    <hyperlink ref="B49" r:id="rId37" xr:uid="{A9FBDDC6-495D-43B4-8A29-F2628B007CDB}"/>
    <hyperlink ref="B50" r:id="rId38" xr:uid="{98E9483C-4274-4FC3-AE68-E179CA661E27}"/>
    <hyperlink ref="B51" r:id="rId39" xr:uid="{862AA855-ACF2-4AB3-8012-5D0BF30C4DC9}"/>
    <hyperlink ref="B52" r:id="rId40" xr:uid="{BCC25747-D6E9-4BE8-8BCC-BAEEAE61547F}"/>
    <hyperlink ref="B53" r:id="rId41" xr:uid="{6F073A95-5DFF-4E8A-BD88-D5B4CF9AAC28}"/>
    <hyperlink ref="B54" r:id="rId42" xr:uid="{91B603B8-AB0F-4A37-883D-674F8E6D1BB3}"/>
    <hyperlink ref="B55" r:id="rId43" xr:uid="{4C7AD41E-E626-4D76-A3FC-B1E0FDF9383F}"/>
    <hyperlink ref="B56" r:id="rId44" xr:uid="{B318ACD0-EC33-41B5-9D18-E68F8D972EFF}"/>
    <hyperlink ref="B57" r:id="rId45" xr:uid="{C2439E5F-B4B8-4483-872F-925216E82ACD}"/>
    <hyperlink ref="B58" r:id="rId46" xr:uid="{1BFD95F4-7853-4825-B779-380C1C900F18}"/>
    <hyperlink ref="B59" r:id="rId47" xr:uid="{D375A71C-A0F0-4FE8-8071-B49535EF9C54}"/>
    <hyperlink ref="B60" r:id="rId48" xr:uid="{C0BF75B9-E25D-468E-A2EC-705BFE492705}"/>
    <hyperlink ref="B61" r:id="rId49" xr:uid="{6A13B046-6E59-4ECF-A36D-7A0B86F69818}"/>
    <hyperlink ref="B62" r:id="rId50" xr:uid="{C4E3B122-66DB-45DD-A31F-2E65810AFF94}"/>
  </hyperlinks>
  <pageMargins left="0.7" right="0.7" top="0.75" bottom="0.75" header="0.511811023622047" footer="0.511811023622047"/>
  <pageSetup paperSize="9" orientation="portrait" horizontalDpi="300" verticalDpi="300"/>
  <drawing r:id="rId5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9"/>
  </sheetPr>
  <dimension ref="A1:X109"/>
  <sheetViews>
    <sheetView topLeftCell="A2" zoomScaleNormal="100" workbookViewId="0">
      <selection activeCell="A5" sqref="A5:C5"/>
    </sheetView>
  </sheetViews>
  <sheetFormatPr defaultColWidth="8.7109375" defaultRowHeight="15" x14ac:dyDescent="0.25"/>
  <cols>
    <col min="1" max="1" width="43.140625" customWidth="1"/>
    <col min="2" max="2" width="45.5703125" customWidth="1"/>
    <col min="3" max="3" width="33" customWidth="1"/>
    <col min="4" max="15" width="9.140625" hidden="1" customWidth="1"/>
  </cols>
  <sheetData>
    <row r="1" spans="1:24" ht="31.5" customHeight="1" x14ac:dyDescent="0.25">
      <c r="A1" s="10"/>
      <c r="B1" s="744" t="s">
        <v>19</v>
      </c>
      <c r="C1" s="744"/>
      <c r="D1" s="12"/>
      <c r="E1" s="12"/>
      <c r="F1" s="12"/>
      <c r="G1" s="12"/>
      <c r="H1" s="12"/>
      <c r="I1" s="12"/>
      <c r="J1" s="12"/>
      <c r="K1" s="12"/>
      <c r="L1" s="11"/>
      <c r="M1" s="11"/>
      <c r="N1" s="11"/>
      <c r="O1" s="11"/>
      <c r="P1" s="11"/>
      <c r="Q1" s="11"/>
      <c r="R1" s="11"/>
      <c r="S1" s="11"/>
      <c r="T1" s="11"/>
      <c r="U1" s="12"/>
      <c r="V1" s="12"/>
      <c r="W1" s="12"/>
      <c r="X1" s="12"/>
    </row>
    <row r="2" spans="1:24" ht="15" customHeight="1" x14ac:dyDescent="0.25">
      <c r="A2" s="13"/>
      <c r="B2" s="12"/>
      <c r="C2" s="14"/>
      <c r="D2" s="14"/>
      <c r="E2" s="14"/>
      <c r="F2" s="14"/>
      <c r="G2" s="14"/>
      <c r="H2" s="14"/>
      <c r="I2" s="14"/>
      <c r="J2" s="14"/>
      <c r="K2" s="14"/>
      <c r="L2" s="15"/>
      <c r="M2" s="15"/>
      <c r="N2" s="15"/>
      <c r="O2" s="15"/>
      <c r="P2" s="15"/>
      <c r="Q2" s="15"/>
      <c r="R2" s="15"/>
      <c r="S2" s="15"/>
      <c r="T2" s="15"/>
      <c r="U2" s="12"/>
      <c r="V2" s="12"/>
      <c r="W2" s="12"/>
      <c r="X2" s="12"/>
    </row>
    <row r="3" spans="1:24" ht="36" customHeight="1" x14ac:dyDescent="0.25">
      <c r="A3" s="12"/>
      <c r="B3" s="745" t="s">
        <v>20</v>
      </c>
      <c r="C3" s="745"/>
      <c r="D3" s="12"/>
      <c r="E3" s="12"/>
      <c r="F3" s="12"/>
      <c r="G3" s="12"/>
      <c r="H3" s="12"/>
      <c r="I3" s="12"/>
      <c r="J3" s="12"/>
      <c r="K3" s="12"/>
      <c r="L3" s="12"/>
      <c r="M3" s="12"/>
      <c r="N3" s="12"/>
      <c r="O3" s="12"/>
      <c r="P3" s="12"/>
      <c r="Q3" s="12"/>
      <c r="R3" s="12"/>
      <c r="S3" s="12"/>
      <c r="T3" s="12"/>
      <c r="U3" s="12"/>
      <c r="V3" s="12"/>
      <c r="W3" s="12"/>
      <c r="X3" s="12"/>
    </row>
    <row r="4" spans="1:24" ht="15" customHeight="1" x14ac:dyDescent="0.25">
      <c r="A4" s="16"/>
      <c r="B4" s="16"/>
      <c r="C4" s="16"/>
      <c r="D4" s="16"/>
      <c r="E4" s="16"/>
      <c r="F4" s="16"/>
      <c r="G4" s="16"/>
      <c r="H4" s="16"/>
      <c r="I4" s="12"/>
      <c r="J4" s="12"/>
      <c r="K4" s="12"/>
      <c r="L4" s="12"/>
      <c r="M4" s="12"/>
      <c r="N4" s="12"/>
      <c r="O4" s="12"/>
      <c r="P4" s="12"/>
      <c r="Q4" s="12"/>
      <c r="R4" s="12"/>
      <c r="S4" s="12"/>
      <c r="T4" s="12"/>
      <c r="U4" s="12"/>
      <c r="V4" s="12"/>
      <c r="W4" s="12"/>
      <c r="X4" s="12"/>
    </row>
    <row r="5" spans="1:24" ht="15.75" customHeight="1" x14ac:dyDescent="0.3">
      <c r="A5" s="748" t="s">
        <v>21</v>
      </c>
      <c r="B5" s="748"/>
      <c r="C5" s="748"/>
      <c r="D5" s="12"/>
      <c r="E5" s="12"/>
      <c r="F5" s="12"/>
      <c r="G5" s="12"/>
      <c r="H5" s="12"/>
      <c r="I5" s="12"/>
      <c r="J5" s="12"/>
      <c r="K5" s="12"/>
      <c r="L5" s="12"/>
      <c r="M5" s="12"/>
      <c r="N5" s="12"/>
      <c r="O5" s="12"/>
      <c r="P5" s="12"/>
      <c r="Q5" s="12"/>
      <c r="R5" s="12"/>
      <c r="S5" s="12"/>
      <c r="T5" s="12"/>
      <c r="U5" s="12"/>
      <c r="V5" s="12"/>
      <c r="W5" s="12"/>
      <c r="X5" s="12"/>
    </row>
    <row r="6" spans="1:24" ht="15" customHeight="1" x14ac:dyDescent="0.25">
      <c r="A6" s="18" t="s">
        <v>22</v>
      </c>
      <c r="B6" s="18" t="s">
        <v>23</v>
      </c>
      <c r="C6" s="18" t="s">
        <v>24</v>
      </c>
      <c r="D6" s="12"/>
      <c r="E6" s="12"/>
      <c r="F6" s="12"/>
      <c r="G6" s="12"/>
      <c r="H6" s="12"/>
      <c r="I6" s="12"/>
      <c r="J6" s="12"/>
      <c r="K6" s="12"/>
      <c r="L6" s="12"/>
      <c r="M6" s="12"/>
      <c r="N6" s="12"/>
      <c r="O6" s="12"/>
      <c r="P6" s="12"/>
      <c r="Q6" s="12"/>
      <c r="R6" s="12"/>
      <c r="S6" s="12"/>
      <c r="T6" s="12"/>
      <c r="U6" s="12"/>
      <c r="V6" s="12"/>
      <c r="W6" s="12"/>
      <c r="X6" s="12"/>
    </row>
    <row r="7" spans="1:24" ht="15" customHeight="1" x14ac:dyDescent="0.25">
      <c r="A7" s="19" t="s">
        <v>25</v>
      </c>
      <c r="B7" s="20" t="s">
        <v>26</v>
      </c>
      <c r="C7" s="21" t="s">
        <v>27</v>
      </c>
      <c r="D7" s="12"/>
      <c r="E7" s="12"/>
      <c r="F7" s="12"/>
      <c r="G7" s="12"/>
      <c r="H7" s="12"/>
      <c r="I7" s="12"/>
      <c r="J7" s="12"/>
      <c r="K7" s="12"/>
      <c r="L7" s="12"/>
      <c r="M7" s="12"/>
      <c r="N7" s="12"/>
      <c r="O7" s="12"/>
      <c r="P7" s="12"/>
      <c r="Q7" s="12"/>
      <c r="R7" s="12"/>
      <c r="S7" s="12"/>
      <c r="T7" s="12"/>
      <c r="U7" s="12"/>
      <c r="V7" s="12"/>
      <c r="W7" s="12"/>
      <c r="X7" s="12"/>
    </row>
    <row r="8" spans="1:24" ht="15" customHeight="1" x14ac:dyDescent="0.25">
      <c r="A8" s="19" t="s">
        <v>28</v>
      </c>
      <c r="B8" s="20" t="s">
        <v>29</v>
      </c>
      <c r="C8" s="21" t="s">
        <v>27</v>
      </c>
      <c r="D8" s="12"/>
      <c r="E8" s="12"/>
      <c r="F8" s="12"/>
      <c r="G8" s="12"/>
      <c r="H8" s="12"/>
      <c r="I8" s="12"/>
      <c r="J8" s="12"/>
      <c r="K8" s="12"/>
      <c r="L8" s="12"/>
      <c r="M8" s="12"/>
      <c r="N8" s="12"/>
      <c r="O8" s="12"/>
      <c r="P8" s="12"/>
      <c r="Q8" s="12"/>
      <c r="R8" s="12"/>
      <c r="S8" s="12"/>
      <c r="T8" s="12"/>
      <c r="U8" s="12"/>
      <c r="V8" s="12"/>
      <c r="W8" s="12"/>
      <c r="X8" s="12"/>
    </row>
    <row r="9" spans="1:24" ht="15" customHeight="1" x14ac:dyDescent="0.25">
      <c r="A9" s="19" t="s">
        <v>30</v>
      </c>
      <c r="B9" s="20" t="s">
        <v>31</v>
      </c>
      <c r="C9" s="21" t="s">
        <v>27</v>
      </c>
      <c r="D9" s="12"/>
      <c r="E9" s="12"/>
      <c r="F9" s="12"/>
      <c r="G9" s="12"/>
      <c r="H9" s="12"/>
      <c r="I9" s="12"/>
      <c r="J9" s="12"/>
      <c r="K9" s="12"/>
      <c r="L9" s="12"/>
      <c r="M9" s="12"/>
      <c r="N9" s="12"/>
      <c r="O9" s="12"/>
      <c r="P9" s="12"/>
      <c r="Q9" s="12"/>
      <c r="R9" s="12"/>
      <c r="S9" s="12"/>
      <c r="T9" s="12"/>
      <c r="U9" s="12"/>
      <c r="V9" s="12"/>
      <c r="W9" s="12"/>
      <c r="X9" s="12"/>
    </row>
    <row r="10" spans="1:24" ht="15" customHeight="1" x14ac:dyDescent="0.25">
      <c r="A10" s="19" t="s">
        <v>32</v>
      </c>
      <c r="B10" s="20" t="s">
        <v>33</v>
      </c>
      <c r="C10" s="21" t="s">
        <v>27</v>
      </c>
      <c r="D10" s="12"/>
      <c r="E10" s="12"/>
      <c r="F10" s="12"/>
      <c r="G10" s="12"/>
      <c r="H10" s="12"/>
      <c r="I10" s="12"/>
      <c r="J10" s="12"/>
      <c r="K10" s="12"/>
      <c r="L10" s="12"/>
      <c r="M10" s="12"/>
      <c r="N10" s="12"/>
      <c r="O10" s="12"/>
      <c r="P10" s="12"/>
      <c r="Q10" s="12"/>
      <c r="R10" s="12"/>
      <c r="S10" s="12"/>
      <c r="T10" s="12"/>
      <c r="U10" s="12"/>
      <c r="V10" s="12"/>
      <c r="W10" s="12"/>
      <c r="X10" s="12"/>
    </row>
    <row r="11" spans="1:24" ht="15" customHeight="1" x14ac:dyDescent="0.25">
      <c r="A11" s="22" t="s">
        <v>34</v>
      </c>
      <c r="B11" t="s">
        <v>35</v>
      </c>
      <c r="C11" s="23" t="s">
        <v>27</v>
      </c>
      <c r="D11" s="12"/>
      <c r="E11" s="12"/>
      <c r="F11" s="12"/>
      <c r="G11" s="12"/>
      <c r="H11" s="12"/>
      <c r="I11" s="12"/>
      <c r="J11" s="12"/>
      <c r="K11" s="12"/>
      <c r="L11" s="12"/>
      <c r="M11" s="12"/>
      <c r="N11" s="12"/>
      <c r="O11" s="12"/>
      <c r="P11" s="12"/>
      <c r="Q11" s="12"/>
      <c r="R11" s="12"/>
      <c r="S11" s="12"/>
      <c r="T11" s="12"/>
      <c r="U11" s="12"/>
      <c r="V11" s="12"/>
      <c r="W11" s="12"/>
      <c r="X11" s="12"/>
    </row>
    <row r="12" spans="1:24" ht="15.75" customHeight="1" x14ac:dyDescent="0.3">
      <c r="A12" s="24"/>
      <c r="D12" s="12"/>
      <c r="E12" s="12"/>
      <c r="F12" s="12"/>
      <c r="G12" s="12"/>
      <c r="H12" s="12"/>
      <c r="I12" s="12"/>
      <c r="J12" s="12"/>
      <c r="K12" s="12"/>
      <c r="L12" s="12"/>
      <c r="M12" s="12"/>
      <c r="N12" s="12"/>
      <c r="O12" s="12"/>
      <c r="P12" s="12"/>
      <c r="Q12" s="12"/>
      <c r="R12" s="12"/>
      <c r="S12" s="12"/>
      <c r="T12" s="12"/>
      <c r="U12" s="12"/>
      <c r="V12" s="12"/>
      <c r="W12" s="12"/>
      <c r="X12" s="12"/>
    </row>
    <row r="13" spans="1:24" ht="15" customHeight="1" x14ac:dyDescent="0.25">
      <c r="A13" s="18"/>
      <c r="B13" s="18"/>
      <c r="C13" s="18"/>
      <c r="D13" s="12"/>
      <c r="E13" s="12"/>
      <c r="F13" s="12"/>
      <c r="G13" s="12"/>
      <c r="H13" s="12"/>
      <c r="I13" s="12"/>
      <c r="J13" s="12"/>
      <c r="K13" s="12"/>
      <c r="L13" s="12"/>
      <c r="M13" s="12"/>
      <c r="N13" s="12"/>
      <c r="O13" s="12"/>
      <c r="P13" s="12"/>
      <c r="Q13" s="12"/>
      <c r="R13" s="12"/>
      <c r="S13" s="12"/>
      <c r="T13" s="12"/>
      <c r="U13" s="12"/>
      <c r="V13" s="12"/>
      <c r="W13" s="12"/>
      <c r="X13" s="12"/>
    </row>
    <row r="14" spans="1:24" ht="15" customHeight="1" x14ac:dyDescent="0.25">
      <c r="A14" s="747" t="s">
        <v>36</v>
      </c>
      <c r="B14" s="747"/>
      <c r="C14" s="747"/>
      <c r="D14" s="12"/>
      <c r="E14" s="12"/>
      <c r="F14" s="12"/>
      <c r="G14" s="12"/>
      <c r="H14" s="12"/>
      <c r="I14" s="12"/>
      <c r="J14" s="12"/>
      <c r="K14" s="12"/>
      <c r="L14" s="12"/>
      <c r="M14" s="12"/>
      <c r="N14" s="12"/>
      <c r="O14" s="12"/>
      <c r="P14" s="12"/>
      <c r="Q14" s="12"/>
      <c r="R14" s="12"/>
      <c r="S14" s="12"/>
      <c r="T14" s="12"/>
      <c r="U14" s="12"/>
      <c r="V14" s="12"/>
      <c r="W14" s="12"/>
      <c r="X14" s="12"/>
    </row>
    <row r="15" spans="1:24" ht="15" customHeight="1" x14ac:dyDescent="0.25">
      <c r="A15" s="19" t="s">
        <v>22</v>
      </c>
      <c r="B15" s="20" t="s">
        <v>23</v>
      </c>
      <c r="C15" s="19" t="s">
        <v>24</v>
      </c>
      <c r="D15" s="12"/>
      <c r="E15" s="12"/>
      <c r="F15" s="12"/>
      <c r="G15" s="12"/>
      <c r="H15" s="12"/>
      <c r="I15" s="12"/>
      <c r="J15" s="12"/>
      <c r="K15" s="12"/>
      <c r="L15" s="12"/>
      <c r="M15" s="12"/>
      <c r="N15" s="12"/>
      <c r="O15" s="12"/>
      <c r="P15" s="12"/>
      <c r="Q15" s="12"/>
      <c r="R15" s="12"/>
      <c r="S15" s="12"/>
      <c r="T15" s="12"/>
      <c r="U15" s="12"/>
      <c r="V15" s="12"/>
      <c r="W15" s="12"/>
      <c r="X15" s="12"/>
    </row>
    <row r="16" spans="1:24" ht="15" customHeight="1" x14ac:dyDescent="0.25">
      <c r="A16" s="19" t="s">
        <v>37</v>
      </c>
      <c r="B16" s="20" t="s">
        <v>38</v>
      </c>
      <c r="C16" s="21" t="s">
        <v>27</v>
      </c>
      <c r="D16" s="12"/>
      <c r="E16" s="12"/>
      <c r="F16" s="12"/>
      <c r="G16" s="12"/>
      <c r="H16" s="12"/>
      <c r="I16" s="12"/>
      <c r="J16" s="12"/>
      <c r="K16" s="12"/>
      <c r="L16" s="12"/>
      <c r="M16" s="12"/>
      <c r="N16" s="12"/>
      <c r="O16" s="12"/>
      <c r="P16" s="12"/>
      <c r="Q16" s="12"/>
      <c r="R16" s="12"/>
      <c r="S16" s="12"/>
      <c r="T16" s="12"/>
      <c r="U16" s="12"/>
      <c r="V16" s="12"/>
      <c r="W16" s="12"/>
      <c r="X16" s="12"/>
    </row>
    <row r="17" spans="1:24" ht="15" customHeight="1" x14ac:dyDescent="0.25">
      <c r="A17" s="19" t="s">
        <v>39</v>
      </c>
      <c r="B17" s="20" t="s">
        <v>40</v>
      </c>
      <c r="C17" s="21" t="s">
        <v>27</v>
      </c>
      <c r="D17" s="12"/>
      <c r="E17" s="12"/>
      <c r="F17" s="12"/>
      <c r="G17" s="12"/>
      <c r="H17" s="12"/>
      <c r="I17" s="12"/>
      <c r="J17" s="12"/>
      <c r="K17" s="12"/>
      <c r="L17" s="12"/>
      <c r="M17" s="12"/>
      <c r="N17" s="12"/>
      <c r="O17" s="12"/>
      <c r="P17" s="12"/>
      <c r="Q17" s="12"/>
      <c r="R17" s="12"/>
      <c r="S17" s="12"/>
      <c r="T17" s="12"/>
      <c r="U17" s="12"/>
      <c r="V17" s="12"/>
      <c r="W17" s="12"/>
      <c r="X17" s="12"/>
    </row>
    <row r="18" spans="1:24" ht="15" customHeight="1" x14ac:dyDescent="0.25">
      <c r="A18" s="19" t="s">
        <v>41</v>
      </c>
      <c r="B18" s="20" t="s">
        <v>42</v>
      </c>
      <c r="C18" s="21" t="s">
        <v>27</v>
      </c>
      <c r="D18" s="12"/>
      <c r="E18" s="12"/>
      <c r="F18" s="12"/>
      <c r="G18" s="12"/>
      <c r="H18" s="12"/>
      <c r="I18" s="12"/>
      <c r="J18" s="12"/>
      <c r="K18" s="12"/>
      <c r="L18" s="12"/>
      <c r="M18" s="12"/>
      <c r="N18" s="12"/>
      <c r="O18" s="12"/>
      <c r="P18" s="12"/>
      <c r="Q18" s="12"/>
      <c r="R18" s="12"/>
      <c r="S18" s="12"/>
      <c r="T18" s="12"/>
      <c r="U18" s="12"/>
      <c r="V18" s="12"/>
      <c r="W18" s="12"/>
      <c r="X18" s="12"/>
    </row>
    <row r="19" spans="1:24" ht="15" customHeight="1" x14ac:dyDescent="0.25">
      <c r="A19" s="22" t="s">
        <v>43</v>
      </c>
      <c r="B19" t="s">
        <v>44</v>
      </c>
      <c r="C19" s="23" t="s">
        <v>27</v>
      </c>
      <c r="D19" s="12"/>
      <c r="E19" s="12"/>
      <c r="F19" s="12"/>
      <c r="G19" s="12"/>
      <c r="H19" s="12"/>
      <c r="I19" s="12"/>
      <c r="J19" s="12"/>
      <c r="K19" s="12"/>
      <c r="L19" s="12"/>
      <c r="M19" s="12"/>
      <c r="N19" s="12"/>
      <c r="O19" s="12"/>
      <c r="P19" s="12"/>
      <c r="Q19" s="12"/>
      <c r="R19" s="12"/>
      <c r="S19" s="12"/>
      <c r="T19" s="12"/>
      <c r="U19" s="12"/>
      <c r="V19" s="12"/>
      <c r="W19" s="12"/>
      <c r="X19" s="12"/>
    </row>
    <row r="20" spans="1:24" ht="15" customHeight="1" x14ac:dyDescent="0.25">
      <c r="A20" s="25" t="s">
        <v>45</v>
      </c>
      <c r="B20" t="s">
        <v>46</v>
      </c>
      <c r="C20" s="23" t="s">
        <v>27</v>
      </c>
      <c r="D20" s="12"/>
      <c r="E20" s="12"/>
      <c r="F20" s="12"/>
      <c r="G20" s="12"/>
      <c r="H20" s="12"/>
      <c r="I20" s="12"/>
      <c r="J20" s="12"/>
      <c r="K20" s="12"/>
      <c r="L20" s="12"/>
      <c r="M20" s="12"/>
      <c r="N20" s="12"/>
      <c r="O20" s="12"/>
      <c r="P20" s="12"/>
      <c r="Q20" s="12"/>
      <c r="R20" s="12"/>
      <c r="S20" s="12"/>
      <c r="T20" s="12"/>
      <c r="U20" s="12"/>
      <c r="V20" s="12"/>
      <c r="W20" s="12"/>
      <c r="X20" s="12"/>
    </row>
    <row r="21" spans="1:24" ht="15" customHeight="1" x14ac:dyDescent="0.25">
      <c r="A21" s="18"/>
      <c r="B21" s="18"/>
      <c r="C21" s="18"/>
      <c r="D21" s="12"/>
      <c r="E21" s="12"/>
      <c r="F21" s="12"/>
      <c r="G21" s="12"/>
      <c r="H21" s="12"/>
      <c r="I21" s="12"/>
      <c r="J21" s="12"/>
      <c r="K21" s="12"/>
      <c r="L21" s="12"/>
      <c r="M21" s="12"/>
      <c r="N21" s="12"/>
      <c r="O21" s="12"/>
      <c r="P21" s="12"/>
      <c r="Q21" s="12"/>
      <c r="R21" s="12"/>
      <c r="S21" s="12"/>
      <c r="T21" s="12"/>
      <c r="U21" s="12"/>
      <c r="V21" s="12"/>
      <c r="W21" s="12"/>
      <c r="X21" s="12"/>
    </row>
    <row r="22" spans="1:24" ht="15" customHeight="1" x14ac:dyDescent="0.25">
      <c r="A22" s="19"/>
      <c r="B22" s="20"/>
      <c r="C22" s="19"/>
      <c r="D22" s="12"/>
      <c r="E22" s="12"/>
      <c r="F22" s="12"/>
      <c r="G22" s="12"/>
      <c r="H22" s="12"/>
      <c r="I22" s="12"/>
      <c r="J22" s="12"/>
      <c r="K22" s="12"/>
      <c r="L22" s="12"/>
      <c r="M22" s="12"/>
      <c r="N22" s="12"/>
      <c r="O22" s="12"/>
      <c r="P22" s="12"/>
      <c r="Q22" s="12"/>
      <c r="R22" s="12"/>
      <c r="S22" s="12"/>
      <c r="T22" s="12"/>
      <c r="U22" s="12"/>
      <c r="V22" s="12"/>
      <c r="W22" s="12"/>
      <c r="X22" s="12"/>
    </row>
    <row r="23" spans="1:24" ht="15" customHeight="1" x14ac:dyDescent="0.25">
      <c r="A23" s="747" t="s">
        <v>47</v>
      </c>
      <c r="B23" s="747"/>
      <c r="C23" s="747"/>
      <c r="D23" s="12"/>
      <c r="E23" s="12"/>
      <c r="F23" s="12"/>
      <c r="G23" s="12"/>
      <c r="H23" s="12"/>
      <c r="I23" s="12"/>
      <c r="J23" s="12"/>
      <c r="K23" s="12"/>
      <c r="L23" s="12"/>
      <c r="M23" s="12"/>
      <c r="N23" s="12"/>
      <c r="O23" s="12"/>
      <c r="P23" s="12"/>
      <c r="Q23" s="12"/>
      <c r="R23" s="12"/>
      <c r="S23" s="12"/>
      <c r="T23" s="12"/>
      <c r="U23" s="12"/>
      <c r="V23" s="12"/>
      <c r="W23" s="12"/>
      <c r="X23" s="12"/>
    </row>
    <row r="24" spans="1:24" ht="15" customHeight="1" x14ac:dyDescent="0.25">
      <c r="A24" s="19" t="s">
        <v>22</v>
      </c>
      <c r="B24" s="20" t="s">
        <v>23</v>
      </c>
      <c r="C24" s="19" t="s">
        <v>24</v>
      </c>
      <c r="D24" s="12"/>
      <c r="E24" s="12"/>
      <c r="F24" s="12"/>
      <c r="G24" s="12"/>
      <c r="H24" s="12"/>
      <c r="I24" s="12"/>
      <c r="J24" s="12"/>
      <c r="K24" s="12"/>
      <c r="L24" s="12"/>
      <c r="M24" s="12"/>
      <c r="N24" s="12"/>
      <c r="O24" s="12"/>
      <c r="P24" s="12"/>
      <c r="Q24" s="12"/>
      <c r="R24" s="12"/>
      <c r="S24" s="12"/>
      <c r="T24" s="12"/>
      <c r="U24" s="12"/>
      <c r="V24" s="12"/>
      <c r="W24" s="12"/>
      <c r="X24" s="12"/>
    </row>
    <row r="25" spans="1:24" ht="15" customHeight="1" x14ac:dyDescent="0.25">
      <c r="A25" s="19" t="s">
        <v>28</v>
      </c>
      <c r="B25" s="26" t="s">
        <v>48</v>
      </c>
      <c r="C25" s="21" t="s">
        <v>27</v>
      </c>
      <c r="D25" s="12"/>
      <c r="E25" s="12"/>
      <c r="F25" s="12"/>
      <c r="G25" s="12"/>
      <c r="H25" s="12"/>
      <c r="I25" s="12"/>
      <c r="J25" s="12"/>
      <c r="K25" s="12"/>
      <c r="L25" s="12"/>
      <c r="M25" s="12"/>
      <c r="N25" s="12"/>
      <c r="O25" s="12"/>
      <c r="P25" s="12"/>
      <c r="Q25" s="12"/>
      <c r="R25" s="12"/>
      <c r="S25" s="12"/>
      <c r="T25" s="12"/>
      <c r="U25" s="12"/>
      <c r="V25" s="12"/>
      <c r="W25" s="12"/>
      <c r="X25" s="12"/>
    </row>
    <row r="26" spans="1:24" ht="15" customHeight="1" x14ac:dyDescent="0.25">
      <c r="A26" s="19" t="s">
        <v>49</v>
      </c>
      <c r="B26" s="20" t="s">
        <v>50</v>
      </c>
      <c r="C26" s="21" t="s">
        <v>27</v>
      </c>
      <c r="D26" s="12"/>
      <c r="E26" s="12"/>
      <c r="F26" s="12"/>
      <c r="G26" s="12"/>
      <c r="H26" s="12"/>
      <c r="I26" s="12"/>
      <c r="J26" s="12"/>
      <c r="K26" s="12"/>
      <c r="L26" s="12"/>
      <c r="M26" s="12"/>
      <c r="N26" s="12"/>
      <c r="O26" s="12"/>
      <c r="P26" s="12"/>
      <c r="Q26" s="12"/>
      <c r="R26" s="12"/>
      <c r="S26" s="12"/>
      <c r="T26" s="12"/>
      <c r="U26" s="12"/>
      <c r="V26" s="12"/>
      <c r="W26" s="12"/>
      <c r="X26" s="12"/>
    </row>
    <row r="27" spans="1:24" ht="15" customHeight="1" x14ac:dyDescent="0.25">
      <c r="A27" s="19" t="s">
        <v>51</v>
      </c>
      <c r="B27" s="20" t="s">
        <v>52</v>
      </c>
      <c r="C27" s="21" t="s">
        <v>27</v>
      </c>
      <c r="D27" s="12"/>
      <c r="E27" s="12"/>
      <c r="F27" s="12"/>
      <c r="G27" s="12"/>
      <c r="H27" s="12"/>
      <c r="I27" s="12"/>
      <c r="J27" s="12"/>
      <c r="K27" s="12"/>
      <c r="L27" s="12"/>
      <c r="M27" s="12"/>
      <c r="N27" s="12"/>
      <c r="O27" s="12"/>
      <c r="P27" s="12"/>
      <c r="Q27" s="12"/>
      <c r="R27" s="12"/>
      <c r="S27" s="12"/>
      <c r="T27" s="12"/>
      <c r="U27" s="12"/>
      <c r="V27" s="12"/>
      <c r="W27" s="12"/>
      <c r="X27" s="12"/>
    </row>
    <row r="28" spans="1:24" ht="15" customHeight="1" x14ac:dyDescent="0.25">
      <c r="A28" s="19" t="s">
        <v>53</v>
      </c>
      <c r="B28" s="20" t="s">
        <v>54</v>
      </c>
      <c r="C28" s="21" t="s">
        <v>27</v>
      </c>
      <c r="D28" s="12"/>
      <c r="E28" s="12"/>
      <c r="F28" s="12"/>
      <c r="G28" s="12"/>
      <c r="H28" s="12"/>
      <c r="I28" s="12"/>
      <c r="J28" s="12"/>
      <c r="K28" s="12"/>
      <c r="L28" s="12"/>
      <c r="M28" s="12"/>
      <c r="N28" s="12"/>
      <c r="O28" s="12"/>
      <c r="P28" s="12"/>
      <c r="Q28" s="12"/>
      <c r="R28" s="12"/>
      <c r="S28" s="12"/>
      <c r="T28" s="12"/>
      <c r="U28" s="12"/>
      <c r="V28" s="12"/>
      <c r="W28" s="12"/>
      <c r="X28" s="12"/>
    </row>
    <row r="29" spans="1:24" ht="15" customHeight="1" x14ac:dyDescent="0.25">
      <c r="A29" s="22" t="s">
        <v>55</v>
      </c>
      <c r="B29" t="s">
        <v>56</v>
      </c>
      <c r="C29" s="23" t="s">
        <v>27</v>
      </c>
      <c r="D29" s="12"/>
      <c r="E29" s="12"/>
      <c r="F29" s="12"/>
      <c r="G29" s="12"/>
      <c r="H29" s="12"/>
      <c r="I29" s="12"/>
      <c r="J29" s="12"/>
      <c r="K29" s="12"/>
      <c r="L29" s="12"/>
      <c r="M29" s="12"/>
      <c r="N29" s="12"/>
      <c r="O29" s="12"/>
      <c r="P29" s="12"/>
      <c r="Q29" s="12"/>
      <c r="R29" s="12"/>
      <c r="S29" s="12"/>
      <c r="T29" s="12"/>
      <c r="U29" s="12"/>
      <c r="V29" s="12"/>
      <c r="W29" s="12"/>
      <c r="X29" s="12"/>
    </row>
    <row r="30" spans="1:24" ht="15.75" customHeight="1" x14ac:dyDescent="0.3">
      <c r="A30" s="17"/>
      <c r="D30" s="12"/>
      <c r="E30" s="12"/>
      <c r="F30" s="12"/>
      <c r="G30" s="12"/>
      <c r="H30" s="12"/>
      <c r="I30" s="12"/>
      <c r="J30" s="12"/>
      <c r="K30" s="12"/>
      <c r="L30" s="12"/>
      <c r="M30" s="12"/>
      <c r="N30" s="12"/>
      <c r="O30" s="12"/>
      <c r="P30" s="12"/>
      <c r="Q30" s="12"/>
      <c r="R30" s="12"/>
      <c r="S30" s="12"/>
      <c r="T30" s="12"/>
      <c r="U30" s="12"/>
      <c r="V30" s="12"/>
      <c r="W30" s="12"/>
      <c r="X30" s="12"/>
    </row>
    <row r="31" spans="1:24" ht="15" customHeight="1" x14ac:dyDescent="0.25">
      <c r="A31" s="18"/>
      <c r="B31" s="18"/>
      <c r="C31" s="18"/>
      <c r="D31" s="12"/>
      <c r="E31" s="12"/>
      <c r="F31" s="12"/>
      <c r="G31" s="12"/>
      <c r="H31" s="12"/>
      <c r="I31" s="12"/>
      <c r="J31" s="12"/>
      <c r="K31" s="12"/>
      <c r="L31" s="12"/>
      <c r="M31" s="12"/>
      <c r="N31" s="12"/>
      <c r="O31" s="12"/>
      <c r="P31" s="12"/>
      <c r="Q31" s="12"/>
      <c r="R31" s="12"/>
      <c r="S31" s="12"/>
      <c r="T31" s="12"/>
      <c r="U31" s="12"/>
      <c r="V31" s="12"/>
      <c r="W31" s="12"/>
      <c r="X31" s="12"/>
    </row>
    <row r="32" spans="1:24" ht="15" customHeight="1" x14ac:dyDescent="0.25">
      <c r="A32" s="747" t="s">
        <v>57</v>
      </c>
      <c r="B32" s="747"/>
      <c r="C32" s="747"/>
      <c r="D32" s="12"/>
      <c r="E32" s="12"/>
      <c r="F32" s="12"/>
      <c r="G32" s="12"/>
      <c r="H32" s="12"/>
      <c r="I32" s="12"/>
      <c r="J32" s="12"/>
      <c r="K32" s="12"/>
      <c r="L32" s="12"/>
      <c r="M32" s="12"/>
      <c r="N32" s="12"/>
      <c r="O32" s="12"/>
      <c r="P32" s="12"/>
      <c r="Q32" s="12"/>
      <c r="R32" s="12"/>
      <c r="S32" s="12"/>
      <c r="T32" s="12"/>
      <c r="U32" s="12"/>
      <c r="V32" s="12"/>
      <c r="W32" s="12"/>
      <c r="X32" s="12"/>
    </row>
    <row r="33" spans="1:24" ht="15" customHeight="1" x14ac:dyDescent="0.25">
      <c r="A33" s="19" t="s">
        <v>22</v>
      </c>
      <c r="B33" s="20" t="s">
        <v>23</v>
      </c>
      <c r="C33" s="19" t="s">
        <v>24</v>
      </c>
      <c r="D33" s="12"/>
      <c r="E33" s="12"/>
      <c r="F33" s="12"/>
      <c r="G33" s="12"/>
      <c r="H33" s="12"/>
      <c r="I33" s="12"/>
      <c r="J33" s="12"/>
      <c r="K33" s="12"/>
      <c r="L33" s="12"/>
      <c r="M33" s="12"/>
      <c r="N33" s="12"/>
      <c r="O33" s="12"/>
      <c r="P33" s="12"/>
      <c r="Q33" s="12"/>
      <c r="R33" s="12"/>
      <c r="S33" s="12"/>
      <c r="T33" s="12"/>
      <c r="U33" s="12"/>
      <c r="V33" s="12"/>
      <c r="W33" s="12"/>
      <c r="X33" s="12"/>
    </row>
    <row r="34" spans="1:24" ht="15" customHeight="1" x14ac:dyDescent="0.25">
      <c r="A34" s="19" t="s">
        <v>58</v>
      </c>
      <c r="B34" s="20" t="s">
        <v>59</v>
      </c>
      <c r="C34" s="21" t="s">
        <v>27</v>
      </c>
      <c r="D34" s="12"/>
      <c r="E34" s="12"/>
      <c r="F34" s="12"/>
      <c r="G34" s="12"/>
      <c r="H34" s="12"/>
      <c r="I34" s="12"/>
      <c r="J34" s="12"/>
      <c r="K34" s="12"/>
      <c r="L34" s="12"/>
      <c r="M34" s="12"/>
      <c r="N34" s="12"/>
      <c r="O34" s="12"/>
      <c r="P34" s="12"/>
      <c r="Q34" s="12"/>
      <c r="R34" s="12"/>
      <c r="S34" s="12"/>
      <c r="T34" s="12"/>
      <c r="U34" s="12"/>
      <c r="V34" s="12"/>
      <c r="W34" s="12"/>
      <c r="X34" s="12"/>
    </row>
    <row r="35" spans="1:24" ht="15" customHeight="1" x14ac:dyDescent="0.25">
      <c r="A35" s="19" t="s">
        <v>60</v>
      </c>
      <c r="B35" s="20" t="s">
        <v>61</v>
      </c>
      <c r="C35" s="21" t="s">
        <v>27</v>
      </c>
      <c r="D35" s="12"/>
      <c r="E35" s="12"/>
      <c r="F35" s="12"/>
      <c r="G35" s="12"/>
      <c r="H35" s="12"/>
      <c r="I35" s="12"/>
      <c r="J35" s="12"/>
      <c r="K35" s="12"/>
      <c r="L35" s="12"/>
      <c r="M35" s="12"/>
      <c r="N35" s="12"/>
      <c r="O35" s="12"/>
      <c r="P35" s="12"/>
      <c r="Q35" s="12"/>
      <c r="R35" s="12"/>
      <c r="S35" s="12"/>
      <c r="T35" s="12"/>
      <c r="U35" s="12"/>
      <c r="V35" s="12"/>
      <c r="W35" s="12"/>
      <c r="X35" s="12"/>
    </row>
    <row r="36" spans="1:24" ht="15" customHeight="1" x14ac:dyDescent="0.25">
      <c r="A36" s="22" t="s">
        <v>62</v>
      </c>
      <c r="B36" s="27" t="s">
        <v>63</v>
      </c>
      <c r="C36" s="23" t="s">
        <v>27</v>
      </c>
      <c r="D36" s="12"/>
      <c r="E36" s="12"/>
      <c r="F36" s="12"/>
      <c r="G36" s="12"/>
      <c r="H36" s="12"/>
      <c r="I36" s="12"/>
      <c r="J36" s="12"/>
      <c r="K36" s="12"/>
      <c r="L36" s="12"/>
      <c r="M36" s="12"/>
      <c r="N36" s="12"/>
      <c r="O36" s="12"/>
      <c r="P36" s="28"/>
      <c r="Q36" s="12"/>
      <c r="R36" s="12"/>
      <c r="S36" s="12"/>
      <c r="T36" s="12"/>
      <c r="U36" s="12"/>
      <c r="V36" s="12"/>
      <c r="W36" s="12"/>
      <c r="X36" s="12"/>
    </row>
    <row r="37" spans="1:24" ht="15" customHeight="1" x14ac:dyDescent="0.25">
      <c r="A37" s="29" t="s">
        <v>64</v>
      </c>
      <c r="B37" s="30" t="s">
        <v>65</v>
      </c>
      <c r="C37" s="31" t="s">
        <v>27</v>
      </c>
      <c r="D37" s="12"/>
      <c r="E37" s="12"/>
      <c r="F37" s="12"/>
      <c r="G37" s="12"/>
      <c r="H37" s="12"/>
      <c r="I37" s="12"/>
      <c r="J37" s="12"/>
      <c r="K37" s="12"/>
      <c r="L37" s="12"/>
      <c r="M37" s="12"/>
      <c r="N37" s="12"/>
      <c r="O37" s="12"/>
      <c r="P37" s="12"/>
      <c r="Q37" s="12"/>
      <c r="R37" s="12"/>
      <c r="S37" s="12"/>
      <c r="T37" s="12"/>
      <c r="U37" s="12"/>
      <c r="V37" s="12"/>
      <c r="W37" s="12"/>
      <c r="X37" s="12"/>
    </row>
    <row r="38" spans="1:24" ht="15" customHeight="1" x14ac:dyDescent="0.25">
      <c r="A38" s="32" t="s">
        <v>66</v>
      </c>
      <c r="B38" s="33" t="s">
        <v>67</v>
      </c>
      <c r="C38" s="34" t="s">
        <v>27</v>
      </c>
      <c r="D38" s="12"/>
      <c r="E38" s="12"/>
      <c r="F38" s="12"/>
      <c r="G38" s="12"/>
      <c r="H38" s="12"/>
      <c r="I38" s="12"/>
      <c r="J38" s="12"/>
      <c r="K38" s="12"/>
      <c r="L38" s="12"/>
      <c r="M38" s="12"/>
      <c r="N38" s="12"/>
      <c r="O38" s="12"/>
      <c r="P38" s="28"/>
      <c r="Q38" s="12"/>
      <c r="R38" s="12"/>
      <c r="S38" s="12"/>
      <c r="T38" s="12"/>
      <c r="U38" s="12"/>
      <c r="V38" s="12"/>
      <c r="W38" s="12"/>
      <c r="X38" s="12"/>
    </row>
    <row r="39" spans="1:24" ht="15" customHeight="1" x14ac:dyDescent="0.25">
      <c r="A39" s="35"/>
      <c r="B39" s="36"/>
      <c r="C39" s="12"/>
      <c r="D39" s="12"/>
      <c r="E39" s="12"/>
      <c r="F39" s="12"/>
      <c r="G39" s="12"/>
      <c r="H39" s="12"/>
      <c r="I39" s="12"/>
      <c r="J39" s="12"/>
      <c r="K39" s="12"/>
      <c r="L39" s="12"/>
      <c r="M39" s="12"/>
      <c r="N39" s="12"/>
      <c r="O39" s="12"/>
      <c r="P39" s="12"/>
      <c r="Q39" s="12"/>
      <c r="R39" s="12"/>
      <c r="S39" s="12"/>
      <c r="T39" s="12"/>
      <c r="U39" s="12"/>
      <c r="V39" s="12"/>
      <c r="W39" s="12"/>
      <c r="X39" s="12"/>
    </row>
    <row r="40" spans="1:24" ht="15" customHeight="1" x14ac:dyDescent="0.25">
      <c r="A40" s="37"/>
      <c r="B40" s="12"/>
      <c r="C40" s="12"/>
      <c r="D40" s="12"/>
      <c r="E40" s="12"/>
      <c r="F40" s="12"/>
      <c r="G40" s="12"/>
      <c r="H40" s="12"/>
      <c r="I40" s="12"/>
      <c r="J40" s="12"/>
      <c r="K40" s="12"/>
      <c r="L40" s="12"/>
      <c r="M40" s="12"/>
      <c r="N40" s="12"/>
      <c r="O40" s="12"/>
      <c r="P40" s="12"/>
      <c r="Q40" s="12"/>
      <c r="R40" s="12"/>
      <c r="S40" s="12"/>
      <c r="T40" s="12"/>
      <c r="U40" s="12"/>
      <c r="V40" s="12"/>
      <c r="W40" s="12"/>
      <c r="X40" s="12"/>
    </row>
    <row r="41" spans="1:24" ht="15" customHeight="1" x14ac:dyDescent="0.25">
      <c r="A41" s="37"/>
      <c r="B41" s="12"/>
      <c r="C41" s="12"/>
      <c r="D41" s="12"/>
      <c r="E41" s="12"/>
      <c r="F41" s="12"/>
      <c r="G41" s="12"/>
      <c r="H41" s="12"/>
      <c r="I41" s="12"/>
      <c r="J41" s="12"/>
      <c r="K41" s="12"/>
      <c r="L41" s="12"/>
      <c r="M41" s="12"/>
      <c r="N41" s="12"/>
      <c r="O41" s="12"/>
      <c r="P41" s="12"/>
      <c r="Q41" s="12"/>
      <c r="R41" s="12"/>
      <c r="S41" s="12"/>
      <c r="T41" s="12"/>
      <c r="U41" s="12"/>
      <c r="V41" s="12"/>
      <c r="W41" s="12"/>
      <c r="X41" s="12"/>
    </row>
    <row r="42" spans="1:24" ht="15" customHeight="1" x14ac:dyDescent="0.25">
      <c r="A42" s="37"/>
      <c r="B42" s="12"/>
      <c r="C42" s="12"/>
      <c r="D42" s="12"/>
      <c r="E42" s="12"/>
      <c r="F42" s="12"/>
      <c r="G42" s="12"/>
      <c r="H42" s="12"/>
      <c r="I42" s="12"/>
      <c r="J42" s="12"/>
      <c r="K42" s="12"/>
      <c r="L42" s="12"/>
      <c r="M42" s="12"/>
      <c r="N42" s="12"/>
      <c r="O42" s="12"/>
      <c r="P42" s="12"/>
      <c r="Q42" s="12"/>
      <c r="R42" s="12"/>
      <c r="S42" s="12"/>
      <c r="T42" s="12"/>
      <c r="U42" s="12"/>
      <c r="V42" s="12"/>
      <c r="W42" s="12"/>
      <c r="X42" s="12"/>
    </row>
    <row r="43" spans="1:24" ht="15" customHeight="1" x14ac:dyDescent="0.25">
      <c r="A43" s="37"/>
      <c r="B43" s="12"/>
      <c r="C43" s="12"/>
      <c r="D43" s="12"/>
      <c r="E43" s="12"/>
      <c r="F43" s="12"/>
      <c r="G43" s="12"/>
      <c r="H43" s="12"/>
      <c r="I43" s="12"/>
      <c r="J43" s="12"/>
      <c r="K43" s="12"/>
      <c r="L43" s="12"/>
      <c r="M43" s="12"/>
      <c r="N43" s="12"/>
      <c r="O43" s="12"/>
      <c r="P43" s="12"/>
      <c r="Q43" s="12"/>
      <c r="R43" s="12"/>
      <c r="S43" s="12"/>
      <c r="T43" s="12"/>
      <c r="U43" s="12"/>
      <c r="V43" s="12"/>
      <c r="W43" s="12"/>
      <c r="X43" s="12"/>
    </row>
    <row r="44" spans="1:24" ht="15" customHeight="1" x14ac:dyDescent="0.25">
      <c r="A44" s="37"/>
      <c r="B44" s="12"/>
      <c r="C44" s="12"/>
      <c r="D44" s="12"/>
      <c r="E44" s="12"/>
      <c r="F44" s="12"/>
      <c r="G44" s="12"/>
      <c r="H44" s="12"/>
      <c r="I44" s="12"/>
      <c r="J44" s="12"/>
      <c r="K44" s="12"/>
      <c r="L44" s="12"/>
      <c r="M44" s="12"/>
      <c r="N44" s="12"/>
      <c r="O44" s="12"/>
      <c r="P44" s="12"/>
      <c r="Q44" s="12"/>
      <c r="R44" s="12"/>
      <c r="S44" s="12"/>
      <c r="T44" s="12"/>
      <c r="U44" s="12"/>
      <c r="V44" s="12"/>
      <c r="W44" s="12"/>
      <c r="X44" s="12"/>
    </row>
    <row r="45" spans="1:24" ht="15" customHeight="1" x14ac:dyDescent="0.25">
      <c r="A45" s="37"/>
      <c r="B45" s="12"/>
      <c r="C45" s="12"/>
      <c r="D45" s="12"/>
      <c r="E45" s="12"/>
      <c r="F45" s="12"/>
      <c r="G45" s="12"/>
      <c r="H45" s="12"/>
      <c r="I45" s="12"/>
      <c r="J45" s="12"/>
      <c r="K45" s="12"/>
      <c r="L45" s="12"/>
      <c r="M45" s="12"/>
      <c r="N45" s="12"/>
      <c r="O45" s="12"/>
      <c r="P45" s="12"/>
      <c r="Q45" s="12"/>
      <c r="R45" s="12"/>
      <c r="S45" s="12"/>
      <c r="T45" s="12"/>
      <c r="U45" s="12"/>
      <c r="V45" s="12"/>
      <c r="W45" s="12"/>
      <c r="X45" s="12"/>
    </row>
    <row r="46" spans="1:24" ht="15" customHeight="1" x14ac:dyDescent="0.25">
      <c r="A46" s="37"/>
      <c r="B46" s="12"/>
      <c r="C46" s="12"/>
      <c r="D46" s="12"/>
      <c r="E46" s="12"/>
      <c r="F46" s="12"/>
      <c r="G46" s="12"/>
      <c r="H46" s="12"/>
      <c r="I46" s="12"/>
      <c r="J46" s="12"/>
      <c r="K46" s="12"/>
      <c r="L46" s="12"/>
      <c r="M46" s="12"/>
      <c r="N46" s="12"/>
      <c r="O46" s="12"/>
      <c r="P46" s="12"/>
      <c r="Q46" s="12"/>
      <c r="R46" s="12"/>
      <c r="S46" s="12"/>
      <c r="T46" s="12"/>
      <c r="U46" s="12"/>
      <c r="V46" s="12"/>
      <c r="W46" s="12"/>
      <c r="X46" s="12"/>
    </row>
    <row r="47" spans="1:24" ht="15" customHeight="1" x14ac:dyDescent="0.25">
      <c r="A47" s="37"/>
      <c r="B47" s="12"/>
      <c r="C47" s="12"/>
      <c r="D47" s="12"/>
      <c r="E47" s="12"/>
      <c r="F47" s="12"/>
      <c r="G47" s="12"/>
      <c r="H47" s="12"/>
      <c r="I47" s="12"/>
      <c r="J47" s="12"/>
      <c r="K47" s="12"/>
      <c r="L47" s="12"/>
      <c r="M47" s="12"/>
      <c r="N47" s="12"/>
      <c r="O47" s="12"/>
      <c r="P47" s="12"/>
      <c r="Q47" s="12"/>
      <c r="R47" s="12"/>
      <c r="S47" s="12"/>
      <c r="T47" s="12"/>
      <c r="U47" s="12"/>
      <c r="V47" s="12"/>
      <c r="W47" s="12"/>
      <c r="X47" s="12"/>
    </row>
    <row r="48" spans="1:24" ht="15" customHeight="1" x14ac:dyDescent="0.25">
      <c r="A48" s="37"/>
      <c r="B48" s="12"/>
      <c r="C48" s="12"/>
      <c r="D48" s="12"/>
      <c r="E48" s="12"/>
      <c r="F48" s="12"/>
      <c r="G48" s="12"/>
      <c r="H48" s="12"/>
      <c r="I48" s="12"/>
      <c r="J48" s="12"/>
      <c r="K48" s="12"/>
      <c r="L48" s="12"/>
      <c r="M48" s="12"/>
      <c r="N48" s="12"/>
      <c r="O48" s="12"/>
      <c r="P48" s="12"/>
      <c r="Q48" s="12"/>
      <c r="R48" s="12"/>
      <c r="S48" s="12"/>
      <c r="T48" s="12"/>
      <c r="U48" s="12"/>
      <c r="V48" s="12"/>
      <c r="W48" s="12"/>
      <c r="X48" s="12"/>
    </row>
    <row r="49" spans="1:24" ht="15" customHeight="1" x14ac:dyDescent="0.25">
      <c r="A49" s="37"/>
      <c r="B49" s="12"/>
      <c r="C49" s="12"/>
      <c r="D49" s="12"/>
      <c r="E49" s="12"/>
      <c r="F49" s="12"/>
      <c r="G49" s="12"/>
      <c r="H49" s="12"/>
      <c r="I49" s="12"/>
      <c r="J49" s="12"/>
      <c r="K49" s="12"/>
      <c r="L49" s="12"/>
      <c r="M49" s="12"/>
      <c r="N49" s="12"/>
      <c r="O49" s="12"/>
      <c r="P49" s="12"/>
      <c r="Q49" s="12"/>
      <c r="R49" s="12"/>
      <c r="S49" s="12"/>
      <c r="T49" s="12"/>
      <c r="U49" s="12"/>
      <c r="V49" s="12"/>
      <c r="W49" s="12"/>
      <c r="X49" s="12"/>
    </row>
    <row r="50" spans="1:24" ht="15" customHeight="1" x14ac:dyDescent="0.25">
      <c r="A50" s="37"/>
      <c r="B50" s="12"/>
      <c r="C50" s="12"/>
      <c r="D50" s="12"/>
      <c r="E50" s="12"/>
      <c r="F50" s="12"/>
      <c r="G50" s="12"/>
      <c r="H50" s="12"/>
      <c r="I50" s="12"/>
      <c r="J50" s="12"/>
      <c r="K50" s="12"/>
      <c r="L50" s="12"/>
      <c r="M50" s="12"/>
      <c r="N50" s="12"/>
      <c r="O50" s="12"/>
      <c r="P50" s="12"/>
      <c r="Q50" s="12"/>
      <c r="R50" s="12"/>
      <c r="S50" s="12"/>
      <c r="T50" s="12"/>
      <c r="U50" s="12"/>
      <c r="V50" s="12"/>
      <c r="W50" s="12"/>
      <c r="X50" s="12"/>
    </row>
    <row r="51" spans="1:24" ht="15" customHeight="1" x14ac:dyDescent="0.25">
      <c r="A51" s="37"/>
      <c r="B51" s="12"/>
      <c r="C51" s="12"/>
      <c r="D51" s="12"/>
      <c r="E51" s="12"/>
      <c r="F51" s="12"/>
      <c r="G51" s="12"/>
      <c r="H51" s="12"/>
      <c r="I51" s="12"/>
      <c r="J51" s="12"/>
      <c r="K51" s="12"/>
      <c r="L51" s="12"/>
      <c r="M51" s="12"/>
      <c r="N51" s="12"/>
      <c r="O51" s="12"/>
      <c r="P51" s="12"/>
      <c r="Q51" s="12"/>
      <c r="R51" s="12"/>
      <c r="S51" s="12"/>
      <c r="T51" s="12"/>
      <c r="U51" s="12"/>
      <c r="V51" s="12"/>
      <c r="W51" s="12"/>
      <c r="X51" s="12"/>
    </row>
    <row r="52" spans="1:24" ht="15" customHeight="1" x14ac:dyDescent="0.25">
      <c r="A52" s="37"/>
      <c r="B52" s="12"/>
      <c r="C52" s="12"/>
      <c r="D52" s="12"/>
      <c r="E52" s="12"/>
      <c r="F52" s="12"/>
      <c r="G52" s="12"/>
      <c r="H52" s="12"/>
      <c r="I52" s="12"/>
      <c r="J52" s="12"/>
      <c r="K52" s="12"/>
      <c r="L52" s="12"/>
      <c r="M52" s="12"/>
      <c r="N52" s="12"/>
      <c r="O52" s="12"/>
      <c r="P52" s="12"/>
      <c r="Q52" s="12"/>
      <c r="R52" s="12"/>
      <c r="S52" s="12"/>
      <c r="T52" s="12"/>
      <c r="U52" s="12"/>
      <c r="V52" s="12"/>
      <c r="W52" s="12"/>
      <c r="X52" s="12"/>
    </row>
    <row r="53" spans="1:24" ht="15" customHeight="1" x14ac:dyDescent="0.25">
      <c r="A53" s="37"/>
      <c r="B53" s="12"/>
      <c r="C53" s="12"/>
      <c r="D53" s="12"/>
      <c r="E53" s="12"/>
      <c r="F53" s="12"/>
      <c r="G53" s="12"/>
      <c r="H53" s="12"/>
      <c r="I53" s="12"/>
      <c r="J53" s="12"/>
      <c r="K53" s="12"/>
      <c r="L53" s="12"/>
      <c r="M53" s="12"/>
      <c r="N53" s="12"/>
      <c r="O53" s="12"/>
      <c r="P53" s="12"/>
      <c r="Q53" s="12"/>
      <c r="R53" s="12"/>
      <c r="S53" s="12"/>
      <c r="T53" s="12"/>
      <c r="U53" s="12"/>
      <c r="V53" s="12"/>
      <c r="W53" s="12"/>
      <c r="X53" s="12"/>
    </row>
    <row r="54" spans="1:24" ht="15" customHeight="1" x14ac:dyDescent="0.25">
      <c r="A54" s="37"/>
      <c r="B54" s="12"/>
      <c r="C54" s="12"/>
      <c r="D54" s="12"/>
      <c r="E54" s="12"/>
      <c r="F54" s="12"/>
      <c r="G54" s="12"/>
      <c r="H54" s="12"/>
      <c r="I54" s="12"/>
      <c r="J54" s="12"/>
      <c r="K54" s="12"/>
      <c r="L54" s="12"/>
      <c r="M54" s="12"/>
      <c r="N54" s="12"/>
      <c r="O54" s="12"/>
      <c r="P54" s="12"/>
      <c r="Q54" s="12"/>
      <c r="R54" s="12"/>
      <c r="S54" s="12"/>
      <c r="T54" s="12"/>
      <c r="U54" s="12"/>
      <c r="V54" s="12"/>
      <c r="W54" s="12"/>
      <c r="X54" s="12"/>
    </row>
    <row r="55" spans="1:24" ht="15" customHeight="1" x14ac:dyDescent="0.25">
      <c r="A55" s="37"/>
      <c r="B55" s="12"/>
      <c r="C55" s="12"/>
      <c r="D55" s="12"/>
      <c r="E55" s="12"/>
      <c r="F55" s="12"/>
      <c r="G55" s="12"/>
      <c r="H55" s="12"/>
      <c r="I55" s="12"/>
      <c r="J55" s="12"/>
      <c r="K55" s="12"/>
      <c r="L55" s="12"/>
      <c r="M55" s="12"/>
      <c r="N55" s="12"/>
      <c r="O55" s="12"/>
      <c r="P55" s="12"/>
      <c r="Q55" s="12"/>
      <c r="R55" s="12"/>
      <c r="S55" s="12"/>
      <c r="T55" s="12"/>
      <c r="U55" s="12"/>
      <c r="V55" s="12"/>
      <c r="W55" s="12"/>
      <c r="X55" s="12"/>
    </row>
    <row r="56" spans="1:24" ht="15" customHeight="1" x14ac:dyDescent="0.25">
      <c r="A56" s="37"/>
      <c r="B56" s="12"/>
      <c r="C56" s="12"/>
      <c r="D56" s="12"/>
      <c r="E56" s="12"/>
      <c r="F56" s="12"/>
      <c r="G56" s="12"/>
      <c r="H56" s="12"/>
      <c r="I56" s="12"/>
      <c r="J56" s="12"/>
      <c r="K56" s="12"/>
      <c r="L56" s="12"/>
      <c r="M56" s="12"/>
      <c r="N56" s="12"/>
      <c r="O56" s="12"/>
      <c r="P56" s="12"/>
      <c r="Q56" s="12"/>
      <c r="R56" s="12"/>
      <c r="S56" s="12"/>
      <c r="T56" s="12"/>
      <c r="U56" s="12"/>
      <c r="V56" s="12"/>
      <c r="W56" s="12"/>
      <c r="X56" s="12"/>
    </row>
    <row r="57" spans="1:24" ht="1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row>
    <row r="58" spans="1:24" ht="1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row>
    <row r="59" spans="1:24" ht="1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row>
    <row r="60" spans="1:24" ht="1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row>
    <row r="61" spans="1:24" ht="1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row>
    <row r="62" spans="1:24" ht="1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row>
    <row r="63" spans="1:24" ht="1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row>
    <row r="64" spans="1:24" ht="1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row>
    <row r="65" spans="1:24" ht="1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row>
    <row r="66" spans="1:24" ht="1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row>
    <row r="67" spans="1:24" ht="1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row>
    <row r="68" spans="1:24" ht="1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row>
    <row r="69" spans="1:24" ht="1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row>
    <row r="70" spans="1:24" ht="1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row>
    <row r="71" spans="1:24" ht="1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row>
    <row r="72" spans="1:24" ht="1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row>
    <row r="73" spans="1:24" ht="1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row>
    <row r="74" spans="1:24" ht="1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row>
    <row r="75" spans="1:24" ht="1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row>
    <row r="76" spans="1:24" ht="1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row>
    <row r="77" spans="1:24" ht="1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row>
    <row r="78" spans="1:24" ht="1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row>
    <row r="79" spans="1:24" ht="1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row>
    <row r="80" spans="1:24" ht="1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row>
    <row r="81" spans="1:24" ht="1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row>
    <row r="82" spans="1:24" ht="1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row>
    <row r="83" spans="1:24" ht="1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row>
    <row r="84" spans="1:24" ht="1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row>
    <row r="85" spans="1:24" ht="1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row>
    <row r="86" spans="1:24" ht="1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row>
    <row r="87" spans="1:24" ht="1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row>
    <row r="88" spans="1:24" ht="1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row>
    <row r="89" spans="1:24" ht="1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c r="X89" s="12"/>
    </row>
    <row r="90" spans="1:24" ht="1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row>
    <row r="91" spans="1:24" ht="1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c r="X91" s="12"/>
    </row>
    <row r="92" spans="1:24" ht="1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c r="X92" s="12"/>
    </row>
    <row r="93" spans="1:24" ht="1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row>
    <row r="94" spans="1:24" ht="1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c r="X94" s="12"/>
    </row>
    <row r="95" spans="1:24" ht="1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c r="X95" s="12"/>
    </row>
    <row r="96" spans="1:24" ht="1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row>
    <row r="97" spans="1:24" ht="1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row>
    <row r="98" spans="1:24" ht="1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row>
    <row r="99" spans="1:24" ht="1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row>
    <row r="100" spans="1:24" ht="15" customHeight="1" x14ac:dyDescent="0.2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row>
    <row r="101" spans="1:24" ht="1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row>
    <row r="102" spans="1:24" ht="15" customHeight="1" x14ac:dyDescent="0.2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row>
    <row r="103" spans="1:24" ht="15" customHeight="1" x14ac:dyDescent="0.2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row>
    <row r="104" spans="1:24" ht="15" customHeight="1"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row>
    <row r="105" spans="1:24" ht="15" customHeight="1" x14ac:dyDescent="0.2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row>
    <row r="106" spans="1:24" ht="15" customHeight="1" x14ac:dyDescent="0.2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row>
    <row r="107" spans="1:24" ht="15" customHeight="1" x14ac:dyDescent="0.2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row>
    <row r="108" spans="1:24" ht="15" customHeight="1" x14ac:dyDescent="0.2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row>
    <row r="109" spans="1:24" ht="15" customHeight="1" x14ac:dyDescent="0.2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row>
  </sheetData>
  <mergeCells count="6">
    <mergeCell ref="A32:C32"/>
    <mergeCell ref="B1:C1"/>
    <mergeCell ref="B3:C3"/>
    <mergeCell ref="A5:C5"/>
    <mergeCell ref="A14:C14"/>
    <mergeCell ref="A23:C23"/>
  </mergeCells>
  <hyperlinks>
    <hyperlink ref="C7" r:id="rId1" xr:uid="{00000000-0004-0000-0100-000000000000}"/>
    <hyperlink ref="C8" r:id="rId2" xr:uid="{00000000-0004-0000-0100-000001000000}"/>
    <hyperlink ref="C9" r:id="rId3" xr:uid="{00000000-0004-0000-0100-000002000000}"/>
    <hyperlink ref="C10" r:id="rId4" xr:uid="{00000000-0004-0000-0100-000003000000}"/>
    <hyperlink ref="A11" r:id="rId5" xr:uid="{00000000-0004-0000-0100-000004000000}"/>
    <hyperlink ref="C11" r:id="rId6" xr:uid="{00000000-0004-0000-0100-000005000000}"/>
    <hyperlink ref="C16" r:id="rId7" xr:uid="{00000000-0004-0000-0100-000006000000}"/>
    <hyperlink ref="C17" r:id="rId8" xr:uid="{00000000-0004-0000-0100-000007000000}"/>
    <hyperlink ref="C18" r:id="rId9" xr:uid="{00000000-0004-0000-0100-000008000000}"/>
    <hyperlink ref="A19" r:id="rId10" xr:uid="{00000000-0004-0000-0100-000009000000}"/>
    <hyperlink ref="C19" r:id="rId11" xr:uid="{00000000-0004-0000-0100-00000A000000}"/>
    <hyperlink ref="A20" r:id="rId12" xr:uid="{00000000-0004-0000-0100-00000B000000}"/>
    <hyperlink ref="C20" r:id="rId13" xr:uid="{00000000-0004-0000-0100-00000C000000}"/>
    <hyperlink ref="C25" r:id="rId14" xr:uid="{00000000-0004-0000-0100-00000D000000}"/>
    <hyperlink ref="C26" r:id="rId15" xr:uid="{00000000-0004-0000-0100-00000E000000}"/>
    <hyperlink ref="C27" r:id="rId16" xr:uid="{00000000-0004-0000-0100-00000F000000}"/>
    <hyperlink ref="C28" r:id="rId17" xr:uid="{00000000-0004-0000-0100-000010000000}"/>
    <hyperlink ref="A29" r:id="rId18" xr:uid="{00000000-0004-0000-0100-000011000000}"/>
    <hyperlink ref="C29" r:id="rId19" xr:uid="{00000000-0004-0000-0100-000012000000}"/>
    <hyperlink ref="C34" r:id="rId20" xr:uid="{00000000-0004-0000-0100-000013000000}"/>
    <hyperlink ref="C35" r:id="rId21" xr:uid="{00000000-0004-0000-0100-000014000000}"/>
    <hyperlink ref="A36" r:id="rId22" xr:uid="{00000000-0004-0000-0100-000015000000}"/>
    <hyperlink ref="C36" r:id="rId23" xr:uid="{00000000-0004-0000-0100-000016000000}"/>
    <hyperlink ref="A37" r:id="rId24" xr:uid="{00000000-0004-0000-0100-000017000000}"/>
    <hyperlink ref="C37" r:id="rId25" xr:uid="{00000000-0004-0000-0100-000018000000}"/>
    <hyperlink ref="A38" r:id="rId26" xr:uid="{00000000-0004-0000-0100-000019000000}"/>
    <hyperlink ref="C38" r:id="rId27" xr:uid="{00000000-0004-0000-0100-00001A000000}"/>
  </hyperlinks>
  <pageMargins left="0.7" right="0.7" top="0.75" bottom="0.75" header="0.511811023622047" footer="0.511811023622047"/>
  <pageSetup paperSize="9" orientation="portrait" horizontalDpi="300" verticalDpi="300"/>
  <drawing r:id="rId2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69"/>
  </sheetPr>
  <dimension ref="A1:Q49"/>
  <sheetViews>
    <sheetView showGridLines="0" zoomScaleNormal="100" workbookViewId="0">
      <selection activeCell="M6" sqref="M6"/>
    </sheetView>
  </sheetViews>
  <sheetFormatPr defaultColWidth="8.7109375" defaultRowHeight="15" x14ac:dyDescent="0.25"/>
  <cols>
    <col min="1" max="1" width="31.7109375" customWidth="1"/>
    <col min="2" max="2" width="23" customWidth="1"/>
    <col min="3" max="3" width="30.42578125" customWidth="1"/>
    <col min="4" max="4" width="9.85546875" customWidth="1"/>
    <col min="5" max="5" width="3.7109375" customWidth="1"/>
    <col min="6" max="6" width="14" customWidth="1"/>
    <col min="7" max="7" width="44.85546875" customWidth="1"/>
    <col min="8" max="8" width="16" hidden="1" customWidth="1"/>
    <col min="9" max="9" width="11.85546875" customWidth="1"/>
    <col min="10" max="10" width="3.7109375" customWidth="1"/>
    <col min="11" max="11" width="16.7109375" customWidth="1"/>
    <col min="12" max="13" width="16" customWidth="1"/>
    <col min="14" max="14" width="3" customWidth="1"/>
    <col min="15" max="16" width="3" hidden="1" customWidth="1"/>
  </cols>
  <sheetData>
    <row r="1" spans="1:17" ht="48" customHeight="1" x14ac:dyDescent="0.25">
      <c r="A1" s="38"/>
      <c r="B1" s="39"/>
      <c r="C1" s="637" t="s">
        <v>68</v>
      </c>
      <c r="D1" s="637"/>
      <c r="E1" s="637"/>
      <c r="F1" s="637"/>
      <c r="G1" s="637"/>
      <c r="H1" s="39"/>
      <c r="I1" s="39"/>
      <c r="J1" s="39"/>
      <c r="K1" s="39"/>
      <c r="L1" s="39"/>
      <c r="M1" s="39"/>
      <c r="N1" s="40"/>
      <c r="O1" s="41" t="s">
        <v>69</v>
      </c>
      <c r="P1" s="41" t="s">
        <v>70</v>
      </c>
      <c r="Q1" s="40"/>
    </row>
    <row r="2" spans="1:17" ht="33" customHeight="1" x14ac:dyDescent="0.25">
      <c r="A2" s="42"/>
      <c r="B2" s="39"/>
      <c r="C2" s="753" t="s">
        <v>71</v>
      </c>
      <c r="D2" s="753"/>
      <c r="E2" s="753"/>
      <c r="F2" s="753"/>
      <c r="G2" s="753"/>
      <c r="H2" s="39"/>
      <c r="I2" s="39"/>
      <c r="J2" s="39"/>
      <c r="K2" s="39"/>
      <c r="L2" s="39"/>
      <c r="M2" s="39"/>
      <c r="N2" s="40"/>
      <c r="O2" s="41" t="s">
        <v>72</v>
      </c>
      <c r="P2" s="43">
        <f>B7*B8</f>
        <v>70000</v>
      </c>
      <c r="Q2" s="40"/>
    </row>
    <row r="3" spans="1:17" ht="48.75" customHeight="1" x14ac:dyDescent="0.25">
      <c r="A3" s="754" t="s">
        <v>73</v>
      </c>
      <c r="B3" s="754"/>
      <c r="C3" s="754"/>
      <c r="D3" s="754"/>
      <c r="E3" s="754"/>
      <c r="F3" s="754"/>
      <c r="G3" s="754"/>
      <c r="H3" s="44"/>
      <c r="I3" s="39"/>
      <c r="J3" s="45"/>
      <c r="K3" s="46"/>
      <c r="L3" s="47"/>
      <c r="M3" s="39"/>
      <c r="N3" s="40"/>
      <c r="O3" s="41" t="s">
        <v>74</v>
      </c>
      <c r="P3" s="43">
        <f>B7*B9</f>
        <v>91000</v>
      </c>
      <c r="Q3" s="40"/>
    </row>
    <row r="4" spans="1:17" ht="31.5" customHeight="1" x14ac:dyDescent="0.25">
      <c r="A4" s="48"/>
      <c r="B4" s="48"/>
      <c r="C4" s="48"/>
      <c r="D4" s="48"/>
      <c r="E4" s="48"/>
      <c r="F4" s="48"/>
      <c r="G4" s="48"/>
      <c r="H4" s="47"/>
      <c r="I4" s="47"/>
      <c r="J4" s="45"/>
      <c r="K4" s="46"/>
      <c r="L4" s="47"/>
      <c r="M4" s="39"/>
      <c r="N4" s="40"/>
      <c r="O4" s="41"/>
      <c r="P4" s="49"/>
      <c r="Q4" s="40"/>
    </row>
    <row r="5" spans="1:17" ht="30" customHeight="1" x14ac:dyDescent="0.25">
      <c r="A5" s="48"/>
      <c r="B5" s="48"/>
      <c r="C5" s="48"/>
      <c r="D5" s="48"/>
      <c r="E5" s="48"/>
      <c r="F5" s="48"/>
      <c r="G5" s="48"/>
      <c r="H5" s="47"/>
      <c r="I5" s="47"/>
      <c r="J5" s="45"/>
      <c r="K5" s="46"/>
      <c r="L5" s="39"/>
      <c r="M5" s="39"/>
      <c r="N5" s="40"/>
      <c r="O5" s="41"/>
      <c r="P5" s="49"/>
      <c r="Q5" s="40"/>
    </row>
    <row r="6" spans="1:17" ht="27" customHeight="1" x14ac:dyDescent="0.25">
      <c r="A6" s="755" t="s">
        <v>75</v>
      </c>
      <c r="B6" s="755"/>
      <c r="C6" s="755"/>
      <c r="D6" s="755"/>
      <c r="E6" s="39"/>
      <c r="F6" s="575"/>
      <c r="G6" s="751" t="s">
        <v>84</v>
      </c>
      <c r="H6" s="752"/>
      <c r="I6" s="752"/>
      <c r="J6" s="39"/>
      <c r="K6" s="39"/>
      <c r="L6" s="39"/>
      <c r="M6" s="39"/>
      <c r="N6" s="40"/>
      <c r="O6" s="41"/>
      <c r="P6" s="49"/>
      <c r="Q6" s="40"/>
    </row>
    <row r="7" spans="1:17" ht="31.5" customHeight="1" x14ac:dyDescent="0.25">
      <c r="A7" s="50" t="s">
        <v>76</v>
      </c>
      <c r="B7" s="51">
        <v>1400</v>
      </c>
      <c r="C7" s="50" t="s">
        <v>77</v>
      </c>
      <c r="D7" s="52">
        <f>B8/B9</f>
        <v>0.76923076923076927</v>
      </c>
      <c r="E7" s="39"/>
      <c r="F7" s="756" t="s">
        <v>78</v>
      </c>
      <c r="G7" s="751"/>
      <c r="H7" s="752"/>
      <c r="I7" s="752"/>
      <c r="J7" s="47"/>
      <c r="K7" s="39"/>
      <c r="L7" s="39"/>
      <c r="M7" s="39"/>
      <c r="N7" s="40"/>
      <c r="O7" s="40"/>
      <c r="P7" s="40"/>
      <c r="Q7" s="40"/>
    </row>
    <row r="8" spans="1:17" ht="36" customHeight="1" x14ac:dyDescent="0.25">
      <c r="A8" s="54" t="s">
        <v>79</v>
      </c>
      <c r="B8" s="55">
        <v>50</v>
      </c>
      <c r="C8" s="54" t="s">
        <v>80</v>
      </c>
      <c r="D8" s="56">
        <f>(B9-B8)/B9</f>
        <v>0.23076923076923078</v>
      </c>
      <c r="E8" s="39"/>
      <c r="F8" s="756"/>
      <c r="G8" s="751"/>
      <c r="H8" s="752"/>
      <c r="I8" s="752"/>
      <c r="J8" s="47"/>
      <c r="K8" s="39"/>
      <c r="L8" s="39"/>
      <c r="M8" s="39"/>
      <c r="N8" s="40"/>
      <c r="O8" s="40"/>
      <c r="P8" s="40"/>
      <c r="Q8" s="40"/>
    </row>
    <row r="9" spans="1:17" ht="27.75" customHeight="1" x14ac:dyDescent="0.25">
      <c r="A9" s="54" t="s">
        <v>81</v>
      </c>
      <c r="B9" s="55">
        <v>65</v>
      </c>
      <c r="C9" s="54" t="s">
        <v>82</v>
      </c>
      <c r="D9" s="57">
        <f>B9-B8</f>
        <v>15</v>
      </c>
      <c r="E9" s="39"/>
      <c r="F9" s="756"/>
      <c r="G9" s="751"/>
      <c r="H9" s="752"/>
      <c r="I9" s="752"/>
      <c r="J9" s="47"/>
      <c r="K9" s="39"/>
      <c r="L9" s="39"/>
      <c r="M9" s="39"/>
      <c r="N9" s="40"/>
      <c r="O9" s="40"/>
      <c r="P9" s="40"/>
      <c r="Q9" s="40"/>
    </row>
    <row r="10" spans="1:17" ht="27.75" customHeight="1" x14ac:dyDescent="0.25">
      <c r="A10" s="39"/>
      <c r="B10" s="39"/>
      <c r="C10" s="39"/>
      <c r="D10" s="39"/>
      <c r="E10" s="39"/>
      <c r="F10" s="39"/>
      <c r="G10" s="574"/>
      <c r="H10" s="39"/>
      <c r="I10" s="39"/>
      <c r="J10" s="47"/>
      <c r="K10" s="39"/>
      <c r="L10" s="39"/>
      <c r="M10" s="39"/>
      <c r="N10" s="40"/>
      <c r="O10" s="40"/>
      <c r="P10" s="40"/>
      <c r="Q10" s="40"/>
    </row>
    <row r="11" spans="1:17" ht="27.75" customHeight="1" x14ac:dyDescent="0.25">
      <c r="A11" s="39"/>
      <c r="B11" s="53"/>
      <c r="C11" s="39"/>
      <c r="D11" s="39"/>
      <c r="E11" s="39"/>
      <c r="F11" s="39"/>
      <c r="G11" s="53"/>
      <c r="H11" s="39"/>
      <c r="I11" s="39"/>
      <c r="J11" s="47"/>
      <c r="K11" s="39"/>
      <c r="L11" s="39"/>
      <c r="M11" s="39"/>
      <c r="N11" s="40"/>
      <c r="O11" s="40"/>
      <c r="P11" s="40"/>
      <c r="Q11" s="40"/>
    </row>
    <row r="12" spans="1:17" ht="50.25" customHeight="1" x14ac:dyDescent="0.25">
      <c r="A12" s="749" t="s">
        <v>83</v>
      </c>
      <c r="B12" s="749"/>
      <c r="C12" s="749"/>
      <c r="D12" s="58"/>
      <c r="E12" s="39"/>
      <c r="I12" s="39"/>
      <c r="J12" s="47"/>
      <c r="K12" s="39"/>
      <c r="L12" s="39"/>
      <c r="M12" s="39"/>
      <c r="N12" s="40"/>
      <c r="O12" s="40"/>
      <c r="P12" s="40"/>
      <c r="Q12" s="40"/>
    </row>
    <row r="13" spans="1:17" ht="27.75" customHeight="1" x14ac:dyDescent="0.25">
      <c r="A13" s="59" t="s">
        <v>82</v>
      </c>
      <c r="B13" s="59" t="s">
        <v>85</v>
      </c>
      <c r="C13" s="59" t="s">
        <v>86</v>
      </c>
      <c r="D13" s="58"/>
      <c r="E13" s="750"/>
      <c r="F13" s="750"/>
      <c r="G13" s="750"/>
      <c r="H13" s="39"/>
      <c r="I13" s="39"/>
      <c r="J13" s="47"/>
      <c r="K13" s="39"/>
      <c r="L13" s="39"/>
      <c r="M13" s="39"/>
      <c r="N13" s="40"/>
      <c r="O13" s="40"/>
      <c r="P13" s="40"/>
      <c r="Q13" s="40"/>
    </row>
    <row r="14" spans="1:17" ht="27.75" customHeight="1" x14ac:dyDescent="0.25">
      <c r="A14" s="60">
        <v>1</v>
      </c>
      <c r="B14" s="61">
        <f>B7</f>
        <v>1400</v>
      </c>
      <c r="C14" s="61">
        <f t="shared" ref="C14:C28" si="0">B14*12</f>
        <v>16800</v>
      </c>
      <c r="D14" s="58"/>
      <c r="E14" s="750"/>
      <c r="F14" s="750"/>
      <c r="G14" s="750"/>
      <c r="H14" s="39"/>
      <c r="I14" s="39"/>
      <c r="J14" s="47"/>
      <c r="K14" s="39"/>
      <c r="L14" s="39"/>
      <c r="M14" s="39"/>
      <c r="N14" s="40"/>
      <c r="O14" s="40"/>
      <c r="P14" s="40"/>
      <c r="Q14" s="40"/>
    </row>
    <row r="15" spans="1:17" ht="24.75" customHeight="1" x14ac:dyDescent="0.25">
      <c r="A15" s="60">
        <v>2</v>
      </c>
      <c r="B15" s="61">
        <f>SUM(B7*A15)</f>
        <v>2800</v>
      </c>
      <c r="C15" s="61">
        <f t="shared" si="0"/>
        <v>33600</v>
      </c>
      <c r="D15" s="58"/>
      <c r="E15" s="750"/>
      <c r="F15" s="750"/>
      <c r="G15" s="750"/>
      <c r="H15" s="39"/>
      <c r="I15" s="39"/>
      <c r="J15" s="47"/>
      <c r="K15" s="39"/>
      <c r="L15" s="39"/>
      <c r="M15" s="39"/>
      <c r="N15" s="40"/>
      <c r="O15" s="40"/>
      <c r="P15" s="40"/>
      <c r="Q15" s="40"/>
    </row>
    <row r="16" spans="1:17" ht="24.75" customHeight="1" x14ac:dyDescent="0.25">
      <c r="A16" s="60">
        <v>3</v>
      </c>
      <c r="B16" s="61">
        <f>SUM(B7*A16)</f>
        <v>4200</v>
      </c>
      <c r="C16" s="61">
        <f t="shared" si="0"/>
        <v>50400</v>
      </c>
      <c r="D16" s="58"/>
      <c r="E16" s="53"/>
      <c r="F16" s="53"/>
      <c r="G16" s="53"/>
      <c r="H16" s="53"/>
      <c r="I16" s="53"/>
      <c r="J16" s="62"/>
      <c r="K16" s="39"/>
      <c r="L16" s="39"/>
      <c r="M16" s="39"/>
      <c r="N16" s="40"/>
      <c r="O16" s="40"/>
      <c r="P16" s="40"/>
      <c r="Q16" s="40"/>
    </row>
    <row r="17" spans="1:17" ht="24.75" customHeight="1" x14ac:dyDescent="0.25">
      <c r="A17" s="60">
        <v>4</v>
      </c>
      <c r="B17" s="61">
        <f>SUM(B7*A17)</f>
        <v>5600</v>
      </c>
      <c r="C17" s="61">
        <f t="shared" si="0"/>
        <v>67200</v>
      </c>
      <c r="D17" s="58"/>
      <c r="E17" s="63"/>
      <c r="F17" s="64"/>
      <c r="G17" s="39"/>
      <c r="H17" s="39"/>
      <c r="I17" s="65"/>
      <c r="J17" s="66"/>
      <c r="K17" s="39"/>
      <c r="L17" s="39"/>
      <c r="M17" s="39"/>
      <c r="N17" s="40"/>
      <c r="O17" s="40"/>
      <c r="P17" s="40"/>
      <c r="Q17" s="40"/>
    </row>
    <row r="18" spans="1:17" ht="24.75" customHeight="1" x14ac:dyDescent="0.25">
      <c r="A18" s="60">
        <v>5</v>
      </c>
      <c r="B18" s="61">
        <f>SUM(B7*A18)</f>
        <v>7000</v>
      </c>
      <c r="C18" s="61">
        <f t="shared" si="0"/>
        <v>84000</v>
      </c>
      <c r="D18" s="58"/>
      <c r="E18" s="67"/>
      <c r="F18" s="64"/>
      <c r="G18" s="39"/>
      <c r="H18" s="39"/>
      <c r="I18" s="65"/>
      <c r="J18" s="66"/>
      <c r="K18" s="39"/>
      <c r="L18" s="39"/>
      <c r="M18" s="39"/>
      <c r="N18" s="40"/>
      <c r="O18" s="40"/>
      <c r="P18" s="40"/>
      <c r="Q18" s="40"/>
    </row>
    <row r="19" spans="1:17" ht="24.75" customHeight="1" x14ac:dyDescent="0.25">
      <c r="A19" s="60">
        <v>6</v>
      </c>
      <c r="B19" s="61">
        <f>SUM(B7*A19)</f>
        <v>8400</v>
      </c>
      <c r="C19" s="61">
        <f t="shared" si="0"/>
        <v>100800</v>
      </c>
      <c r="D19" s="58"/>
      <c r="E19" s="68"/>
      <c r="F19" s="64"/>
      <c r="G19" s="39"/>
      <c r="H19" s="39"/>
      <c r="I19" s="65"/>
      <c r="J19" s="66"/>
      <c r="K19" s="39"/>
      <c r="L19" s="39"/>
      <c r="M19" s="39"/>
      <c r="N19" s="40"/>
      <c r="O19" s="40"/>
      <c r="P19" s="40"/>
      <c r="Q19" s="40"/>
    </row>
    <row r="20" spans="1:17" ht="24.75" customHeight="1" x14ac:dyDescent="0.25">
      <c r="A20" s="60">
        <v>7</v>
      </c>
      <c r="B20" s="61">
        <f>SUM(B7*A20)</f>
        <v>9800</v>
      </c>
      <c r="C20" s="61">
        <f t="shared" si="0"/>
        <v>117600</v>
      </c>
      <c r="D20" s="58"/>
      <c r="E20" s="68"/>
      <c r="F20" s="64"/>
      <c r="G20" s="39"/>
      <c r="H20" s="39"/>
      <c r="I20" s="65"/>
      <c r="J20" s="66"/>
      <c r="K20" s="39"/>
      <c r="L20" s="39"/>
      <c r="M20" s="39"/>
      <c r="N20" s="40"/>
      <c r="O20" s="40"/>
      <c r="P20" s="40"/>
      <c r="Q20" s="40"/>
    </row>
    <row r="21" spans="1:17" ht="24.75" customHeight="1" x14ac:dyDescent="0.25">
      <c r="A21" s="60">
        <v>8</v>
      </c>
      <c r="B21" s="61">
        <f>SUM(B7*A21)</f>
        <v>11200</v>
      </c>
      <c r="C21" s="61">
        <f t="shared" si="0"/>
        <v>134400</v>
      </c>
      <c r="D21" s="58"/>
      <c r="E21" s="69"/>
      <c r="F21" s="64"/>
      <c r="G21" s="39"/>
      <c r="H21" s="39"/>
      <c r="I21" s="65"/>
      <c r="J21" s="70"/>
      <c r="K21" s="39"/>
      <c r="L21" s="39"/>
      <c r="M21" s="39"/>
      <c r="N21" s="40"/>
      <c r="O21" s="40"/>
      <c r="P21" s="40"/>
      <c r="Q21" s="40"/>
    </row>
    <row r="22" spans="1:17" ht="24.75" customHeight="1" x14ac:dyDescent="0.25">
      <c r="A22" s="60">
        <v>9</v>
      </c>
      <c r="B22" s="61">
        <f>SUM(B7*A22)</f>
        <v>12600</v>
      </c>
      <c r="C22" s="61">
        <f t="shared" si="0"/>
        <v>151200</v>
      </c>
      <c r="D22" s="58"/>
      <c r="E22" s="69"/>
      <c r="F22" s="64"/>
      <c r="G22" s="39"/>
      <c r="H22" s="39"/>
      <c r="I22" s="65"/>
      <c r="J22" s="70"/>
      <c r="K22" s="39"/>
      <c r="L22" s="39"/>
      <c r="M22" s="39"/>
      <c r="N22" s="40"/>
      <c r="O22" s="40"/>
      <c r="P22" s="40"/>
      <c r="Q22" s="40"/>
    </row>
    <row r="23" spans="1:17" ht="24.75" customHeight="1" x14ac:dyDescent="0.25">
      <c r="A23" s="60">
        <v>10</v>
      </c>
      <c r="B23" s="61">
        <f>SUM(B7*A23)</f>
        <v>14000</v>
      </c>
      <c r="C23" s="61">
        <f t="shared" si="0"/>
        <v>168000</v>
      </c>
      <c r="D23" s="58"/>
      <c r="E23" s="53"/>
      <c r="F23" s="53"/>
      <c r="G23" s="53"/>
      <c r="H23" s="53"/>
      <c r="I23" s="53"/>
      <c r="J23" s="62"/>
      <c r="K23" s="39"/>
      <c r="L23" s="39"/>
      <c r="M23" s="39"/>
      <c r="N23" s="40"/>
      <c r="O23" s="40"/>
      <c r="P23" s="40"/>
      <c r="Q23" s="40"/>
    </row>
    <row r="24" spans="1:17" ht="24.75" customHeight="1" x14ac:dyDescent="0.25">
      <c r="A24" s="60">
        <v>11</v>
      </c>
      <c r="B24" s="61">
        <f>SUM(B7*A24)</f>
        <v>15400</v>
      </c>
      <c r="C24" s="61">
        <f t="shared" si="0"/>
        <v>184800</v>
      </c>
      <c r="D24" s="58"/>
      <c r="E24" s="53"/>
      <c r="F24" s="53"/>
      <c r="G24" s="53"/>
      <c r="H24" s="53"/>
      <c r="I24" s="53"/>
      <c r="J24" s="71"/>
      <c r="K24" s="39"/>
      <c r="L24" s="39"/>
      <c r="M24" s="39"/>
      <c r="N24" s="53"/>
      <c r="O24" s="53"/>
      <c r="P24" s="53"/>
      <c r="Q24" s="53"/>
    </row>
    <row r="25" spans="1:17" ht="24.75" customHeight="1" x14ac:dyDescent="0.25">
      <c r="A25" s="60">
        <v>12</v>
      </c>
      <c r="B25" s="61">
        <f>SUM(B7*A25)</f>
        <v>16800</v>
      </c>
      <c r="C25" s="61">
        <f t="shared" si="0"/>
        <v>201600</v>
      </c>
      <c r="D25" s="58"/>
      <c r="E25" s="39"/>
      <c r="F25" s="39"/>
      <c r="G25" s="39"/>
      <c r="H25" s="39"/>
      <c r="I25" s="39"/>
      <c r="J25" s="39"/>
      <c r="K25" s="39"/>
      <c r="L25" s="39"/>
      <c r="M25" s="39"/>
      <c r="N25" s="53"/>
      <c r="O25" s="53"/>
      <c r="P25" s="53"/>
      <c r="Q25" s="53"/>
    </row>
    <row r="26" spans="1:17" ht="24.75" customHeight="1" x14ac:dyDescent="0.25">
      <c r="A26" s="60">
        <v>13</v>
      </c>
      <c r="B26" s="61">
        <f>SUM(B7*A26)</f>
        <v>18200</v>
      </c>
      <c r="C26" s="61">
        <f t="shared" si="0"/>
        <v>218400</v>
      </c>
      <c r="D26" s="58"/>
      <c r="E26" s="39"/>
      <c r="F26" s="39"/>
      <c r="G26" s="39"/>
      <c r="H26" s="39"/>
      <c r="I26" s="39"/>
      <c r="J26" s="47"/>
      <c r="K26" s="39"/>
      <c r="L26" s="39"/>
      <c r="M26" s="39"/>
      <c r="N26" s="40"/>
      <c r="O26" s="40"/>
      <c r="P26" s="40"/>
      <c r="Q26" s="40"/>
    </row>
    <row r="27" spans="1:17" ht="24.75" customHeight="1" x14ac:dyDescent="0.25">
      <c r="A27" s="60">
        <v>14</v>
      </c>
      <c r="B27" s="61">
        <f>SUM(B7*A27)</f>
        <v>19600</v>
      </c>
      <c r="C27" s="61">
        <f t="shared" si="0"/>
        <v>235200</v>
      </c>
      <c r="D27" s="58"/>
      <c r="E27" s="39"/>
      <c r="F27" s="39"/>
      <c r="G27" s="39"/>
      <c r="H27" s="39"/>
      <c r="I27" s="39"/>
      <c r="J27" s="47"/>
      <c r="K27" s="39"/>
      <c r="L27" s="39"/>
      <c r="M27" s="39"/>
      <c r="N27" s="40"/>
      <c r="O27" s="40"/>
      <c r="P27" s="40"/>
      <c r="Q27" s="40"/>
    </row>
    <row r="28" spans="1:17" ht="24.75" customHeight="1" x14ac:dyDescent="0.25">
      <c r="A28" s="60">
        <v>15</v>
      </c>
      <c r="B28" s="61">
        <f>SUM(B7*A28)</f>
        <v>21000</v>
      </c>
      <c r="C28" s="61">
        <f t="shared" si="0"/>
        <v>252000</v>
      </c>
      <c r="D28" s="58"/>
      <c r="E28" s="39"/>
      <c r="F28" s="39"/>
      <c r="G28" s="39"/>
      <c r="H28" s="39"/>
      <c r="I28" s="39"/>
      <c r="J28" s="47"/>
      <c r="K28" s="39"/>
      <c r="L28" s="39"/>
      <c r="M28" s="39"/>
      <c r="N28" s="40"/>
      <c r="O28" s="40"/>
      <c r="P28" s="40"/>
      <c r="Q28" s="40"/>
    </row>
    <row r="29" spans="1:17" ht="24.75" customHeight="1" x14ac:dyDescent="0.25">
      <c r="A29" s="58"/>
      <c r="B29" s="58"/>
      <c r="C29" s="58"/>
      <c r="D29" s="58"/>
      <c r="E29" s="39"/>
      <c r="F29" s="39"/>
      <c r="G29" s="39"/>
      <c r="H29" s="39"/>
      <c r="I29" s="39"/>
      <c r="J29" s="47"/>
      <c r="K29" s="39"/>
      <c r="L29" s="39"/>
      <c r="M29" s="39"/>
      <c r="N29" s="40"/>
      <c r="O29" s="40"/>
      <c r="P29" s="40"/>
      <c r="Q29" s="40"/>
    </row>
    <row r="30" spans="1:17" ht="24.75" customHeight="1" x14ac:dyDescent="0.25">
      <c r="A30" s="72"/>
      <c r="B30" s="53"/>
      <c r="C30" s="39"/>
      <c r="D30" s="39"/>
      <c r="E30" s="39"/>
      <c r="F30" s="73"/>
      <c r="G30" s="53"/>
      <c r="H30" s="39"/>
      <c r="I30" s="39"/>
      <c r="J30" s="39"/>
      <c r="K30" s="39"/>
      <c r="L30" s="39"/>
      <c r="M30" s="39"/>
      <c r="N30" s="40"/>
      <c r="O30" s="40"/>
      <c r="P30" s="40"/>
      <c r="Q30" s="40"/>
    </row>
    <row r="31" spans="1:17" ht="24.75" customHeight="1" x14ac:dyDescent="0.25">
      <c r="A31" s="39"/>
      <c r="B31" s="74"/>
      <c r="C31" s="39"/>
      <c r="D31" s="39"/>
      <c r="E31" s="39"/>
      <c r="F31" s="39"/>
      <c r="G31" s="75"/>
      <c r="H31" s="39"/>
      <c r="I31" s="39"/>
      <c r="J31" s="39"/>
      <c r="K31" s="39"/>
      <c r="L31" s="39"/>
      <c r="M31" s="39"/>
      <c r="N31" s="40"/>
      <c r="O31" s="40"/>
      <c r="P31" s="40"/>
      <c r="Q31" s="40"/>
    </row>
    <row r="32" spans="1:17" ht="24.75" customHeight="1" x14ac:dyDescent="0.25">
      <c r="A32" s="39"/>
      <c r="B32" s="39"/>
      <c r="C32" s="39"/>
      <c r="D32" s="39"/>
      <c r="E32" s="39"/>
      <c r="F32" s="39"/>
      <c r="G32" s="53"/>
      <c r="H32" s="39"/>
      <c r="I32" s="39"/>
      <c r="J32" s="39"/>
      <c r="K32" s="39"/>
      <c r="L32" s="39"/>
      <c r="M32" s="39"/>
      <c r="N32" s="40"/>
      <c r="O32" s="40"/>
      <c r="P32" s="40"/>
      <c r="Q32" s="40"/>
    </row>
    <row r="33" spans="1:17" ht="24.75" customHeight="1" x14ac:dyDescent="0.25">
      <c r="A33" s="53"/>
      <c r="B33" s="53"/>
      <c r="C33" s="53"/>
      <c r="D33" s="53"/>
      <c r="E33" s="53"/>
      <c r="F33" s="53"/>
      <c r="G33" s="53"/>
      <c r="H33" s="53"/>
      <c r="I33" s="53"/>
      <c r="J33" s="71"/>
      <c r="K33" s="53"/>
      <c r="L33" s="53"/>
      <c r="M33" s="53"/>
      <c r="N33" s="40"/>
      <c r="O33" s="40"/>
      <c r="P33" s="40"/>
      <c r="Q33" s="40"/>
    </row>
    <row r="34" spans="1:17" ht="24.75" customHeight="1" x14ac:dyDescent="0.25">
      <c r="A34" s="76"/>
      <c r="B34" s="39"/>
      <c r="C34" s="39"/>
      <c r="D34" s="39"/>
      <c r="E34" s="39"/>
      <c r="F34" s="76"/>
      <c r="G34" s="39"/>
      <c r="H34" s="39"/>
      <c r="I34" s="39"/>
      <c r="J34" s="39"/>
      <c r="K34" s="39"/>
      <c r="L34" s="39"/>
      <c r="M34" s="39"/>
      <c r="N34" s="40"/>
      <c r="O34" s="40"/>
      <c r="P34" s="40"/>
      <c r="Q34" s="40"/>
    </row>
    <row r="35" spans="1:17" ht="24.75" customHeight="1" x14ac:dyDescent="0.25">
      <c r="A35" s="77"/>
      <c r="B35" s="77"/>
      <c r="C35" s="77"/>
      <c r="D35" s="77"/>
      <c r="E35" s="39"/>
      <c r="F35" s="77"/>
      <c r="G35" s="77"/>
      <c r="H35" s="77"/>
      <c r="I35" s="77"/>
      <c r="J35" s="39"/>
      <c r="K35" s="53"/>
      <c r="L35" s="53"/>
      <c r="M35" s="53"/>
      <c r="N35" s="40"/>
      <c r="O35" s="40"/>
      <c r="P35" s="40"/>
      <c r="Q35" s="40"/>
    </row>
    <row r="36" spans="1:17" ht="24.75" customHeight="1" x14ac:dyDescent="0.25">
      <c r="A36" s="53"/>
      <c r="B36" s="63"/>
      <c r="C36" s="63"/>
      <c r="D36" s="63"/>
      <c r="E36" s="39"/>
      <c r="F36" s="53"/>
      <c r="G36" s="63"/>
      <c r="H36" s="63"/>
      <c r="I36" s="63"/>
      <c r="J36" s="39"/>
      <c r="K36" s="53"/>
      <c r="L36" s="53"/>
      <c r="M36" s="53"/>
      <c r="N36" s="40"/>
      <c r="O36" s="40"/>
      <c r="P36" s="40"/>
      <c r="Q36" s="40"/>
    </row>
    <row r="37" spans="1:17" ht="24.75" customHeight="1" x14ac:dyDescent="0.25">
      <c r="A37" s="53"/>
      <c r="B37" s="63"/>
      <c r="C37" s="63"/>
      <c r="D37" s="63"/>
      <c r="E37" s="39"/>
      <c r="F37" s="53"/>
      <c r="G37" s="63"/>
      <c r="H37" s="63"/>
      <c r="I37" s="63"/>
      <c r="J37" s="39"/>
      <c r="K37" s="53"/>
      <c r="L37" s="53"/>
      <c r="M37" s="53"/>
      <c r="N37" s="40"/>
      <c r="O37" s="40"/>
      <c r="P37" s="40"/>
      <c r="Q37" s="40"/>
    </row>
    <row r="38" spans="1:17" ht="24.75" customHeight="1" x14ac:dyDescent="0.25">
      <c r="A38" s="53"/>
      <c r="B38" s="63"/>
      <c r="C38" s="63"/>
      <c r="D38" s="63"/>
      <c r="E38" s="39"/>
      <c r="F38" s="53"/>
      <c r="G38" s="63"/>
      <c r="H38" s="63"/>
      <c r="I38" s="63"/>
      <c r="J38" s="39"/>
      <c r="K38" s="53"/>
      <c r="L38" s="53"/>
      <c r="M38" s="53"/>
      <c r="N38" s="40"/>
      <c r="O38" s="40"/>
      <c r="P38" s="40"/>
      <c r="Q38" s="40"/>
    </row>
    <row r="39" spans="1:17" ht="24.75" customHeight="1" x14ac:dyDescent="0.25">
      <c r="A39" s="53"/>
      <c r="B39" s="63"/>
      <c r="C39" s="63"/>
      <c r="D39" s="63"/>
      <c r="E39" s="39"/>
      <c r="F39" s="53"/>
      <c r="G39" s="63"/>
      <c r="H39" s="63"/>
      <c r="I39" s="63"/>
      <c r="J39" s="39"/>
      <c r="K39" s="53"/>
      <c r="L39" s="53"/>
      <c r="M39" s="53"/>
      <c r="N39" s="40"/>
      <c r="O39" s="40"/>
      <c r="P39" s="40"/>
      <c r="Q39" s="40"/>
    </row>
    <row r="40" spans="1:17" ht="24.75" customHeight="1" x14ac:dyDescent="0.25">
      <c r="A40" s="53"/>
      <c r="B40" s="63"/>
      <c r="C40" s="63"/>
      <c r="D40" s="63"/>
      <c r="E40" s="39"/>
      <c r="F40" s="53"/>
      <c r="G40" s="63"/>
      <c r="H40" s="63"/>
      <c r="I40" s="63"/>
      <c r="J40" s="39"/>
      <c r="K40" s="53"/>
      <c r="L40" s="53"/>
      <c r="M40" s="53"/>
      <c r="N40" s="40"/>
      <c r="O40" s="40"/>
      <c r="P40" s="40"/>
      <c r="Q40" s="40"/>
    </row>
    <row r="41" spans="1:17" ht="24.75" customHeight="1" x14ac:dyDescent="0.25">
      <c r="A41" s="53"/>
      <c r="B41" s="78"/>
      <c r="C41" s="78"/>
      <c r="D41" s="63"/>
      <c r="E41" s="39"/>
      <c r="F41" s="53"/>
      <c r="G41" s="78"/>
      <c r="H41" s="78"/>
      <c r="I41" s="53"/>
      <c r="J41" s="39"/>
      <c r="K41" s="53"/>
      <c r="L41" s="53"/>
      <c r="M41" s="53"/>
      <c r="N41" s="39"/>
      <c r="O41" s="40"/>
      <c r="P41" s="40"/>
      <c r="Q41" s="40"/>
    </row>
    <row r="42" spans="1:17" ht="24.75" customHeight="1" x14ac:dyDescent="0.25">
      <c r="A42" s="53"/>
      <c r="B42" s="63"/>
      <c r="C42" s="63"/>
      <c r="D42" s="63"/>
      <c r="E42" s="79"/>
      <c r="F42" s="53"/>
      <c r="G42" s="80"/>
      <c r="H42" s="80"/>
      <c r="I42" s="63"/>
      <c r="J42" s="79"/>
      <c r="K42" s="81"/>
      <c r="L42" s="81"/>
      <c r="M42" s="81"/>
      <c r="N42" s="39"/>
      <c r="O42" s="40"/>
      <c r="P42" s="40"/>
      <c r="Q42" s="40"/>
    </row>
    <row r="43" spans="1:17" ht="24.75" customHeight="1" x14ac:dyDescent="0.25">
      <c r="A43" s="53"/>
      <c r="B43" s="63"/>
      <c r="C43" s="63"/>
      <c r="D43" s="63"/>
      <c r="E43" s="53"/>
      <c r="F43" s="53"/>
      <c r="G43" s="53"/>
      <c r="H43" s="53"/>
      <c r="I43" s="53"/>
      <c r="J43" s="53"/>
      <c r="K43" s="53"/>
      <c r="L43" s="53"/>
      <c r="M43" s="53"/>
      <c r="N43" s="39"/>
      <c r="O43" s="40"/>
      <c r="P43" s="40"/>
      <c r="Q43" s="40"/>
    </row>
    <row r="44" spans="1:17" ht="24.75" customHeight="1" x14ac:dyDescent="0.25">
      <c r="A44" s="53"/>
      <c r="B44" s="63"/>
      <c r="C44" s="63"/>
      <c r="D44" s="63"/>
      <c r="E44" s="53"/>
      <c r="F44" s="82"/>
      <c r="G44" s="39"/>
      <c r="H44" s="53"/>
      <c r="I44" s="53"/>
      <c r="J44" s="40"/>
      <c r="K44" s="40"/>
      <c r="L44" s="39"/>
      <c r="M44" s="39"/>
      <c r="N44" s="39"/>
      <c r="O44" s="40"/>
      <c r="P44" s="40"/>
      <c r="Q44" s="40"/>
    </row>
    <row r="45" spans="1:17" ht="19.5" customHeight="1" x14ac:dyDescent="0.25">
      <c r="A45" s="53"/>
      <c r="B45" s="63"/>
      <c r="C45" s="63"/>
      <c r="D45" s="63"/>
      <c r="E45" s="53"/>
      <c r="F45" s="82"/>
      <c r="G45" s="39"/>
      <c r="H45" s="39"/>
      <c r="I45" s="39"/>
      <c r="J45" s="40"/>
      <c r="K45" s="40"/>
      <c r="L45" s="39"/>
      <c r="M45" s="39"/>
      <c r="N45" s="39"/>
      <c r="O45" s="40"/>
      <c r="P45" s="40"/>
      <c r="Q45" s="40"/>
    </row>
    <row r="46" spans="1:17" ht="24.75" customHeight="1" x14ac:dyDescent="0.25">
      <c r="A46" s="53"/>
      <c r="B46" s="63"/>
      <c r="C46" s="63"/>
      <c r="D46" s="63"/>
      <c r="E46" s="53"/>
      <c r="F46" s="82"/>
      <c r="G46" s="39"/>
      <c r="H46" s="39"/>
      <c r="I46" s="39"/>
      <c r="J46" s="40"/>
      <c r="K46" s="40"/>
      <c r="L46" s="39"/>
      <c r="M46" s="39"/>
      <c r="N46" s="39"/>
      <c r="O46" s="40"/>
      <c r="P46" s="40"/>
      <c r="Q46" s="40"/>
    </row>
    <row r="47" spans="1:17" ht="24.75" customHeight="1" x14ac:dyDescent="0.25">
      <c r="A47" s="53"/>
      <c r="B47" s="78"/>
      <c r="C47" s="78"/>
      <c r="D47" s="63"/>
      <c r="E47" s="53"/>
      <c r="F47" s="82"/>
      <c r="G47" s="39"/>
      <c r="H47" s="39"/>
      <c r="I47" s="39"/>
      <c r="J47" s="40"/>
      <c r="K47" s="40"/>
      <c r="L47" s="39"/>
      <c r="M47" s="39"/>
      <c r="N47" s="39"/>
      <c r="O47" s="40"/>
      <c r="P47" s="40"/>
      <c r="Q47" s="40"/>
    </row>
    <row r="48" spans="1:17" ht="24.75" customHeight="1" x14ac:dyDescent="0.25">
      <c r="A48" s="53"/>
      <c r="B48" s="80"/>
      <c r="C48" s="80"/>
      <c r="D48" s="63"/>
      <c r="E48" s="53"/>
      <c r="F48" s="638"/>
      <c r="G48" s="638"/>
      <c r="H48" s="638"/>
      <c r="I48" s="638"/>
      <c r="J48" s="40"/>
      <c r="K48" s="40"/>
      <c r="L48" s="39"/>
      <c r="M48" s="39"/>
      <c r="N48" s="39"/>
      <c r="O48" s="40"/>
      <c r="P48" s="40"/>
      <c r="Q48" s="40"/>
    </row>
    <row r="49" spans="1:17" ht="24.75" customHeight="1" x14ac:dyDescent="0.25">
      <c r="A49" s="53"/>
      <c r="B49" s="53"/>
      <c r="C49" s="53"/>
      <c r="D49" s="53"/>
      <c r="E49" s="53"/>
      <c r="F49" s="53"/>
      <c r="G49" s="53"/>
      <c r="H49" s="53"/>
      <c r="I49" s="53"/>
      <c r="J49" s="40"/>
      <c r="K49" s="40"/>
      <c r="L49" s="39"/>
      <c r="M49" s="39"/>
      <c r="N49" s="39"/>
      <c r="O49" s="40"/>
      <c r="P49" s="40"/>
      <c r="Q49" s="40"/>
    </row>
  </sheetData>
  <sheetProtection insertColumns="0" insertRows="0" deleteColumns="0" deleteRows="0"/>
  <mergeCells count="11">
    <mergeCell ref="G6:I9"/>
    <mergeCell ref="C1:G1"/>
    <mergeCell ref="C2:G2"/>
    <mergeCell ref="A3:G3"/>
    <mergeCell ref="A6:D6"/>
    <mergeCell ref="F7:F9"/>
    <mergeCell ref="F48:I48"/>
    <mergeCell ref="A12:C12"/>
    <mergeCell ref="E13:G13"/>
    <mergeCell ref="E14:G14"/>
    <mergeCell ref="E15:G15"/>
  </mergeCells>
  <pageMargins left="0.7" right="0.7" top="0.75" bottom="0.75"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6EBFE"/>
  </sheetPr>
  <dimension ref="A1:T71"/>
  <sheetViews>
    <sheetView showGridLines="0" topLeftCell="A11" zoomScaleNormal="100" workbookViewId="0">
      <selection activeCell="B4" sqref="B4:L4"/>
    </sheetView>
  </sheetViews>
  <sheetFormatPr defaultColWidth="8.7109375" defaultRowHeight="15" x14ac:dyDescent="0.25"/>
  <cols>
    <col min="1" max="1" width="3" customWidth="1"/>
    <col min="2" max="4" width="16" customWidth="1"/>
    <col min="5" max="5" width="3" customWidth="1"/>
    <col min="6" max="6" width="31" customWidth="1"/>
    <col min="7" max="7" width="17.5703125" customWidth="1"/>
    <col min="8" max="8" width="16" customWidth="1"/>
    <col min="9" max="9" width="3" customWidth="1"/>
    <col min="10" max="11" width="16" customWidth="1"/>
    <col min="12" max="12" width="35.5703125" customWidth="1"/>
    <col min="13" max="14" width="3" customWidth="1"/>
    <col min="15" max="16" width="14" customWidth="1"/>
  </cols>
  <sheetData>
    <row r="1" spans="1:20" ht="41.25" customHeight="1" x14ac:dyDescent="0.25">
      <c r="A1" s="597"/>
      <c r="B1" s="597"/>
      <c r="C1" s="597"/>
      <c r="D1" s="598" t="s">
        <v>87</v>
      </c>
      <c r="E1" s="598"/>
      <c r="F1" s="598"/>
      <c r="G1" s="598"/>
      <c r="H1" s="598"/>
      <c r="I1" s="598"/>
      <c r="J1" s="598"/>
      <c r="K1" s="598"/>
      <c r="L1" s="598"/>
      <c r="M1" s="84"/>
      <c r="N1" s="599"/>
      <c r="O1" s="599"/>
      <c r="P1" s="599"/>
    </row>
    <row r="2" spans="1:20" ht="21.75" customHeight="1" x14ac:dyDescent="0.25">
      <c r="A2" s="597"/>
      <c r="B2" s="597"/>
      <c r="C2" s="597"/>
      <c r="D2" s="85"/>
      <c r="E2" s="85"/>
      <c r="F2" s="86"/>
      <c r="G2" s="86"/>
      <c r="H2" s="86"/>
      <c r="I2" s="86"/>
      <c r="J2" s="86"/>
      <c r="K2" s="86"/>
      <c r="L2" s="85"/>
      <c r="M2" s="84"/>
      <c r="N2" s="599"/>
      <c r="O2" s="599"/>
      <c r="P2" s="599"/>
    </row>
    <row r="3" spans="1:20" ht="21.75" customHeight="1" x14ac:dyDescent="0.25">
      <c r="A3" s="83"/>
      <c r="B3" s="87"/>
      <c r="C3" s="87"/>
      <c r="D3" s="85"/>
      <c r="E3" s="85"/>
      <c r="F3" s="85"/>
      <c r="G3" s="85"/>
      <c r="H3" s="85"/>
      <c r="I3" s="85"/>
      <c r="J3" s="85"/>
      <c r="K3" s="85"/>
      <c r="L3" s="85"/>
      <c r="M3" s="84"/>
      <c r="N3" s="84"/>
      <c r="O3" s="84"/>
      <c r="P3" s="84"/>
    </row>
    <row r="4" spans="1:20" ht="51" customHeight="1" x14ac:dyDescent="0.25">
      <c r="A4" s="84"/>
      <c r="B4" s="600" t="s">
        <v>88</v>
      </c>
      <c r="C4" s="600"/>
      <c r="D4" s="600"/>
      <c r="E4" s="600"/>
      <c r="F4" s="600"/>
      <c r="G4" s="600"/>
      <c r="H4" s="600"/>
      <c r="I4" s="600"/>
      <c r="J4" s="600"/>
      <c r="K4" s="600"/>
      <c r="L4" s="600"/>
      <c r="M4" s="84"/>
      <c r="N4" s="84"/>
      <c r="O4" s="84"/>
      <c r="P4" s="6"/>
      <c r="T4" s="6"/>
    </row>
    <row r="5" spans="1:20" ht="42.75" customHeight="1" x14ac:dyDescent="0.25">
      <c r="A5" s="84"/>
      <c r="B5" s="593" t="s">
        <v>89</v>
      </c>
      <c r="C5" s="593"/>
      <c r="D5" s="593"/>
      <c r="E5" s="593"/>
      <c r="F5" s="593"/>
      <c r="G5" s="593"/>
      <c r="H5" s="593"/>
      <c r="I5" s="593"/>
      <c r="J5" s="593"/>
      <c r="K5" s="593"/>
      <c r="L5" s="593"/>
      <c r="M5" s="84"/>
      <c r="N5" s="84"/>
      <c r="O5" s="84"/>
    </row>
    <row r="6" spans="1:20" ht="25.5" customHeight="1" x14ac:dyDescent="0.25">
      <c r="A6" s="84"/>
      <c r="B6" s="594" t="s">
        <v>90</v>
      </c>
      <c r="C6" s="594"/>
      <c r="D6" s="594"/>
      <c r="E6" s="594"/>
      <c r="F6" s="594"/>
      <c r="G6" s="88"/>
      <c r="H6" s="595" t="s">
        <v>91</v>
      </c>
      <c r="I6" s="595"/>
      <c r="J6" s="595"/>
      <c r="K6" s="595"/>
      <c r="L6" s="595"/>
      <c r="M6" s="84"/>
      <c r="N6" s="84"/>
      <c r="O6" s="84"/>
      <c r="P6" s="6"/>
      <c r="T6" s="6"/>
    </row>
    <row r="7" spans="1:20" ht="36.75" customHeight="1" x14ac:dyDescent="0.25">
      <c r="A7" s="84"/>
      <c r="B7" s="583" t="s">
        <v>92</v>
      </c>
      <c r="C7" s="583"/>
      <c r="D7" s="583"/>
      <c r="E7" s="583"/>
      <c r="F7" s="583"/>
      <c r="G7" s="88"/>
      <c r="H7" s="596" t="s">
        <v>93</v>
      </c>
      <c r="I7" s="596"/>
      <c r="J7" s="596"/>
      <c r="K7" s="596"/>
      <c r="L7" s="596"/>
      <c r="M7" s="84"/>
      <c r="N7" s="84"/>
      <c r="O7" s="84"/>
    </row>
    <row r="8" spans="1:20" ht="36.75" customHeight="1" x14ac:dyDescent="0.25">
      <c r="A8" s="84"/>
      <c r="B8" s="583"/>
      <c r="C8" s="583"/>
      <c r="D8" s="583"/>
      <c r="E8" s="583"/>
      <c r="F8" s="583"/>
      <c r="G8" s="88"/>
      <c r="H8" s="596"/>
      <c r="I8" s="596"/>
      <c r="J8" s="596"/>
      <c r="K8" s="596"/>
      <c r="L8" s="596"/>
      <c r="M8" s="84"/>
      <c r="N8" s="84"/>
      <c r="O8" s="84"/>
      <c r="P8" s="6"/>
    </row>
    <row r="9" spans="1:20" ht="36.75" customHeight="1" x14ac:dyDescent="0.25">
      <c r="A9" s="84"/>
      <c r="B9" s="583"/>
      <c r="C9" s="583"/>
      <c r="D9" s="583"/>
      <c r="E9" s="583"/>
      <c r="F9" s="583"/>
      <c r="G9" s="88"/>
      <c r="H9" s="596"/>
      <c r="I9" s="596"/>
      <c r="J9" s="596"/>
      <c r="K9" s="596"/>
      <c r="L9" s="596"/>
      <c r="M9" s="84"/>
      <c r="N9" s="84"/>
      <c r="O9" s="84"/>
    </row>
    <row r="10" spans="1:20" ht="36.75" customHeight="1" x14ac:dyDescent="0.25">
      <c r="A10" s="84"/>
      <c r="B10" s="583"/>
      <c r="C10" s="583"/>
      <c r="D10" s="583"/>
      <c r="E10" s="583"/>
      <c r="F10" s="583"/>
      <c r="G10" s="88"/>
      <c r="H10" s="596"/>
      <c r="I10" s="596"/>
      <c r="J10" s="596"/>
      <c r="K10" s="596"/>
      <c r="L10" s="596"/>
      <c r="M10" s="84"/>
      <c r="N10" s="84"/>
      <c r="O10" s="84"/>
      <c r="P10" s="6"/>
    </row>
    <row r="11" spans="1:20" ht="36.75" customHeight="1" x14ac:dyDescent="0.25">
      <c r="A11" s="84"/>
      <c r="B11" s="583"/>
      <c r="C11" s="583"/>
      <c r="D11" s="583"/>
      <c r="E11" s="583"/>
      <c r="F11" s="583"/>
      <c r="G11" s="88"/>
      <c r="H11" s="596"/>
      <c r="I11" s="596"/>
      <c r="J11" s="596"/>
      <c r="K11" s="596"/>
      <c r="L11" s="596"/>
      <c r="M11" s="84"/>
      <c r="N11" s="84"/>
      <c r="O11" s="84"/>
    </row>
    <row r="12" spans="1:20" ht="21.75" customHeight="1" x14ac:dyDescent="0.25">
      <c r="A12" s="84"/>
      <c r="B12" s="88"/>
      <c r="C12" s="88"/>
      <c r="D12" s="88"/>
      <c r="E12" s="88"/>
      <c r="F12" s="88"/>
      <c r="G12" s="88"/>
      <c r="H12" s="88"/>
      <c r="I12" s="88"/>
      <c r="J12" s="88"/>
      <c r="K12" s="88"/>
      <c r="L12" s="88"/>
      <c r="M12" s="84"/>
      <c r="N12" s="84"/>
      <c r="O12" s="84"/>
      <c r="P12" s="6"/>
    </row>
    <row r="13" spans="1:20" ht="25.5" customHeight="1" x14ac:dyDescent="0.25">
      <c r="A13" s="84"/>
      <c r="B13" s="590" t="s">
        <v>94</v>
      </c>
      <c r="C13" s="590"/>
      <c r="D13" s="590"/>
      <c r="E13" s="590"/>
      <c r="F13" s="590"/>
      <c r="G13" s="88"/>
      <c r="H13" s="581" t="s">
        <v>95</v>
      </c>
      <c r="I13" s="581"/>
      <c r="J13" s="581"/>
      <c r="K13" s="581"/>
      <c r="L13" s="581"/>
      <c r="M13" s="84"/>
      <c r="N13" s="84"/>
      <c r="O13" s="84"/>
    </row>
    <row r="14" spans="1:20" ht="36.75" customHeight="1" x14ac:dyDescent="0.25">
      <c r="A14" s="84"/>
      <c r="B14" s="582" t="s">
        <v>96</v>
      </c>
      <c r="C14" s="582"/>
      <c r="D14" s="582"/>
      <c r="E14" s="582"/>
      <c r="F14" s="582"/>
      <c r="G14" s="88"/>
      <c r="H14" s="583" t="s">
        <v>97</v>
      </c>
      <c r="I14" s="583"/>
      <c r="J14" s="583"/>
      <c r="K14" s="583"/>
      <c r="L14" s="583"/>
      <c r="M14" s="84"/>
      <c r="N14" s="84"/>
      <c r="O14" s="84"/>
      <c r="P14" s="6"/>
    </row>
    <row r="15" spans="1:20" ht="36.75" customHeight="1" x14ac:dyDescent="0.25">
      <c r="A15" s="84"/>
      <c r="B15" s="582"/>
      <c r="C15" s="582"/>
      <c r="D15" s="582"/>
      <c r="E15" s="582"/>
      <c r="F15" s="582"/>
      <c r="G15" s="88"/>
      <c r="H15" s="583"/>
      <c r="I15" s="583"/>
      <c r="J15" s="583"/>
      <c r="K15" s="583"/>
      <c r="L15" s="583"/>
      <c r="M15" s="84"/>
      <c r="N15" s="84"/>
      <c r="O15" s="84"/>
      <c r="P15" s="6"/>
      <c r="T15" s="6"/>
    </row>
    <row r="16" spans="1:20" ht="36.75" customHeight="1" x14ac:dyDescent="0.25">
      <c r="A16" s="84"/>
      <c r="B16" s="582"/>
      <c r="C16" s="582"/>
      <c r="D16" s="582"/>
      <c r="E16" s="582"/>
      <c r="F16" s="582"/>
      <c r="G16" s="88"/>
      <c r="H16" s="583"/>
      <c r="I16" s="583"/>
      <c r="J16" s="583"/>
      <c r="K16" s="583"/>
      <c r="L16" s="583"/>
      <c r="M16" s="84"/>
      <c r="N16" s="84"/>
      <c r="O16" s="84"/>
    </row>
    <row r="17" spans="1:16" ht="36.75" customHeight="1" x14ac:dyDescent="0.25">
      <c r="A17" s="84"/>
      <c r="B17" s="582"/>
      <c r="C17" s="582"/>
      <c r="D17" s="582"/>
      <c r="E17" s="582"/>
      <c r="F17" s="582"/>
      <c r="G17" s="88"/>
      <c r="H17" s="583"/>
      <c r="I17" s="583"/>
      <c r="J17" s="583"/>
      <c r="K17" s="583"/>
      <c r="L17" s="583"/>
      <c r="M17" s="84"/>
      <c r="N17" s="84"/>
      <c r="O17" s="84"/>
      <c r="P17" s="6"/>
    </row>
    <row r="18" spans="1:16" ht="36.75" customHeight="1" x14ac:dyDescent="0.25">
      <c r="A18" s="84"/>
      <c r="B18" s="582"/>
      <c r="C18" s="582"/>
      <c r="D18" s="582"/>
      <c r="E18" s="582"/>
      <c r="F18" s="582"/>
      <c r="G18" s="88"/>
      <c r="H18" s="583"/>
      <c r="I18" s="583"/>
      <c r="J18" s="583"/>
      <c r="K18" s="583"/>
      <c r="L18" s="583"/>
      <c r="M18" s="84"/>
      <c r="N18" s="84"/>
      <c r="O18" s="84"/>
      <c r="P18" s="6"/>
    </row>
    <row r="19" spans="1:16" ht="21.75" customHeight="1" x14ac:dyDescent="0.25">
      <c r="A19" s="84"/>
      <c r="B19" s="88"/>
      <c r="C19" s="88"/>
      <c r="D19" s="88"/>
      <c r="E19" s="88"/>
      <c r="F19" s="88"/>
      <c r="G19" s="88"/>
      <c r="H19" s="88"/>
      <c r="I19" s="88"/>
      <c r="J19" s="88"/>
      <c r="K19" s="88"/>
      <c r="L19" s="88"/>
      <c r="M19" s="84"/>
      <c r="N19" s="84"/>
      <c r="O19" s="84"/>
    </row>
    <row r="20" spans="1:16" ht="25.5" customHeight="1" x14ac:dyDescent="0.25">
      <c r="A20" s="84"/>
      <c r="B20" s="591" t="s">
        <v>98</v>
      </c>
      <c r="C20" s="591"/>
      <c r="D20" s="591"/>
      <c r="E20" s="591"/>
      <c r="F20" s="591"/>
      <c r="G20" s="88"/>
      <c r="H20" s="592" t="s">
        <v>99</v>
      </c>
      <c r="I20" s="592"/>
      <c r="J20" s="592"/>
      <c r="K20" s="592"/>
      <c r="L20" s="592"/>
      <c r="M20" s="84"/>
      <c r="N20" s="84"/>
      <c r="O20" s="84"/>
      <c r="P20" s="6"/>
    </row>
    <row r="21" spans="1:16" ht="36.75" customHeight="1" x14ac:dyDescent="0.25">
      <c r="A21" s="84"/>
      <c r="B21" s="585" t="s">
        <v>100</v>
      </c>
      <c r="C21" s="585"/>
      <c r="D21" s="585"/>
      <c r="E21" s="585"/>
      <c r="F21" s="585"/>
      <c r="G21" s="88"/>
      <c r="H21" s="586" t="s">
        <v>101</v>
      </c>
      <c r="I21" s="586"/>
      <c r="J21" s="586"/>
      <c r="K21" s="586"/>
      <c r="L21" s="586"/>
      <c r="M21" s="84"/>
      <c r="N21" s="84"/>
      <c r="O21" s="84"/>
    </row>
    <row r="22" spans="1:16" ht="36.75" customHeight="1" x14ac:dyDescent="0.25">
      <c r="A22" s="84"/>
      <c r="B22" s="585"/>
      <c r="C22" s="585"/>
      <c r="D22" s="585"/>
      <c r="E22" s="585"/>
      <c r="F22" s="585"/>
      <c r="G22" s="88"/>
      <c r="H22" s="586"/>
      <c r="I22" s="586"/>
      <c r="J22" s="586"/>
      <c r="K22" s="586"/>
      <c r="L22" s="586"/>
      <c r="M22" s="84"/>
      <c r="N22" s="84"/>
      <c r="O22" s="84"/>
      <c r="P22" s="6"/>
    </row>
    <row r="23" spans="1:16" ht="36.75" customHeight="1" x14ac:dyDescent="0.25">
      <c r="A23" s="84"/>
      <c r="B23" s="585"/>
      <c r="C23" s="585"/>
      <c r="D23" s="585"/>
      <c r="E23" s="585"/>
      <c r="F23" s="585"/>
      <c r="G23" s="88"/>
      <c r="H23" s="586"/>
      <c r="I23" s="586"/>
      <c r="J23" s="586"/>
      <c r="K23" s="586"/>
      <c r="L23" s="586"/>
      <c r="M23" s="84"/>
      <c r="N23" s="84"/>
      <c r="O23" s="84"/>
      <c r="P23" s="6"/>
    </row>
    <row r="24" spans="1:16" ht="36.75" customHeight="1" x14ac:dyDescent="0.25">
      <c r="A24" s="84"/>
      <c r="B24" s="585"/>
      <c r="C24" s="585"/>
      <c r="D24" s="585"/>
      <c r="E24" s="585"/>
      <c r="F24" s="585"/>
      <c r="G24" s="88"/>
      <c r="H24" s="586"/>
      <c r="I24" s="586"/>
      <c r="J24" s="586"/>
      <c r="K24" s="586"/>
      <c r="L24" s="586"/>
      <c r="M24" s="84"/>
      <c r="N24" s="84"/>
      <c r="O24" s="84"/>
      <c r="P24" s="6"/>
    </row>
    <row r="25" spans="1:16" ht="36.75" customHeight="1" x14ac:dyDescent="0.25">
      <c r="A25" s="84"/>
      <c r="B25" s="585"/>
      <c r="C25" s="585"/>
      <c r="D25" s="585"/>
      <c r="E25" s="585"/>
      <c r="F25" s="585"/>
      <c r="G25" s="88"/>
      <c r="H25" s="586"/>
      <c r="I25" s="586"/>
      <c r="J25" s="586"/>
      <c r="K25" s="586"/>
      <c r="L25" s="586"/>
      <c r="M25" s="84"/>
      <c r="N25" s="84"/>
      <c r="O25" s="84"/>
      <c r="P25" s="84"/>
    </row>
    <row r="26" spans="1:16" ht="21.75" customHeight="1" x14ac:dyDescent="0.25">
      <c r="A26" s="84"/>
      <c r="B26" s="88"/>
      <c r="C26" s="88"/>
      <c r="D26" s="88"/>
      <c r="E26" s="88"/>
      <c r="F26" s="88"/>
      <c r="G26" s="88"/>
      <c r="H26" s="88"/>
      <c r="I26" s="88"/>
      <c r="J26" s="88"/>
      <c r="K26" s="88"/>
      <c r="L26" s="88"/>
      <c r="M26" s="84"/>
      <c r="N26" s="84"/>
      <c r="O26" s="84"/>
      <c r="P26" s="84"/>
    </row>
    <row r="27" spans="1:16" ht="25.5" customHeight="1" x14ac:dyDescent="0.25">
      <c r="A27" s="84"/>
      <c r="B27" s="587" t="s">
        <v>102</v>
      </c>
      <c r="C27" s="587"/>
      <c r="D27" s="587"/>
      <c r="E27" s="587"/>
      <c r="F27" s="587"/>
      <c r="G27" s="88"/>
      <c r="H27" s="588" t="s">
        <v>103</v>
      </c>
      <c r="I27" s="588"/>
      <c r="J27" s="588"/>
      <c r="K27" s="588"/>
      <c r="L27" s="588"/>
      <c r="M27" s="84"/>
      <c r="N27" s="84"/>
      <c r="O27" s="84"/>
      <c r="P27" s="84"/>
    </row>
    <row r="28" spans="1:16" ht="36.75" customHeight="1" x14ac:dyDescent="0.25">
      <c r="A28" s="84"/>
      <c r="B28" s="583" t="s">
        <v>104</v>
      </c>
      <c r="C28" s="583"/>
      <c r="D28" s="583"/>
      <c r="E28" s="583"/>
      <c r="F28" s="583"/>
      <c r="G28" s="88"/>
      <c r="H28" s="589" t="s">
        <v>105</v>
      </c>
      <c r="I28" s="589"/>
      <c r="J28" s="589"/>
      <c r="K28" s="589"/>
      <c r="L28" s="589"/>
      <c r="M28" s="84"/>
      <c r="N28" s="84"/>
      <c r="O28" s="84"/>
      <c r="P28" s="84"/>
    </row>
    <row r="29" spans="1:16" ht="36.75" customHeight="1" x14ac:dyDescent="0.25">
      <c r="A29" s="84"/>
      <c r="B29" s="583"/>
      <c r="C29" s="583"/>
      <c r="D29" s="583"/>
      <c r="E29" s="583"/>
      <c r="F29" s="583"/>
      <c r="G29" s="88"/>
      <c r="H29" s="589"/>
      <c r="I29" s="589"/>
      <c r="J29" s="589"/>
      <c r="K29" s="589"/>
      <c r="L29" s="589"/>
      <c r="M29" s="84"/>
      <c r="N29" s="84"/>
      <c r="O29" s="84"/>
      <c r="P29" s="84"/>
    </row>
    <row r="30" spans="1:16" ht="36.75" customHeight="1" x14ac:dyDescent="0.25">
      <c r="A30" s="84"/>
      <c r="B30" s="583"/>
      <c r="C30" s="583"/>
      <c r="D30" s="583"/>
      <c r="E30" s="583"/>
      <c r="F30" s="583"/>
      <c r="G30" s="88"/>
      <c r="H30" s="589"/>
      <c r="I30" s="589"/>
      <c r="J30" s="589"/>
      <c r="K30" s="589"/>
      <c r="L30" s="589"/>
      <c r="M30" s="84"/>
      <c r="N30" s="84"/>
      <c r="O30" s="84"/>
      <c r="P30" s="84"/>
    </row>
    <row r="31" spans="1:16" ht="36.75" customHeight="1" x14ac:dyDescent="0.25">
      <c r="A31" s="84"/>
      <c r="B31" s="583"/>
      <c r="C31" s="583"/>
      <c r="D31" s="583"/>
      <c r="E31" s="583"/>
      <c r="F31" s="583"/>
      <c r="G31" s="88"/>
      <c r="H31" s="589"/>
      <c r="I31" s="589"/>
      <c r="J31" s="589"/>
      <c r="K31" s="589"/>
      <c r="L31" s="589"/>
      <c r="M31" s="84"/>
      <c r="N31" s="84"/>
      <c r="O31" s="84"/>
      <c r="P31" s="84"/>
    </row>
    <row r="32" spans="1:16" ht="36.75" customHeight="1" x14ac:dyDescent="0.25">
      <c r="A32" s="84"/>
      <c r="B32" s="583"/>
      <c r="C32" s="583"/>
      <c r="D32" s="583"/>
      <c r="E32" s="583"/>
      <c r="F32" s="583"/>
      <c r="G32" s="88"/>
      <c r="H32" s="589"/>
      <c r="I32" s="589"/>
      <c r="J32" s="589"/>
      <c r="K32" s="589"/>
      <c r="L32" s="589"/>
      <c r="M32" s="84"/>
      <c r="N32" s="84"/>
      <c r="O32" s="84"/>
      <c r="P32" s="84"/>
    </row>
    <row r="33" spans="1:16" ht="21.75" customHeight="1" x14ac:dyDescent="0.25">
      <c r="A33" s="84"/>
      <c r="B33" s="88"/>
      <c r="C33" s="88"/>
      <c r="D33" s="88"/>
      <c r="E33" s="88"/>
      <c r="F33" s="88"/>
      <c r="G33" s="88"/>
      <c r="H33" s="88"/>
      <c r="I33" s="88"/>
      <c r="J33" s="88"/>
      <c r="K33" s="88"/>
      <c r="L33" s="88"/>
      <c r="M33" s="84"/>
      <c r="N33" s="84"/>
      <c r="O33" s="84"/>
      <c r="P33" s="84"/>
    </row>
    <row r="34" spans="1:16" ht="25.5" customHeight="1" x14ac:dyDescent="0.25">
      <c r="A34" s="84"/>
      <c r="B34" s="580" t="s">
        <v>106</v>
      </c>
      <c r="C34" s="580"/>
      <c r="D34" s="580"/>
      <c r="E34" s="580"/>
      <c r="F34" s="580"/>
      <c r="G34" s="88"/>
      <c r="H34" s="581" t="s">
        <v>10</v>
      </c>
      <c r="I34" s="581"/>
      <c r="J34" s="581"/>
      <c r="K34" s="581"/>
      <c r="L34" s="581"/>
      <c r="M34" s="84"/>
      <c r="N34" s="84"/>
      <c r="O34" s="84"/>
      <c r="P34" s="84"/>
    </row>
    <row r="35" spans="1:16" ht="36.75" customHeight="1" x14ac:dyDescent="0.25">
      <c r="A35" s="84"/>
      <c r="B35" s="582" t="s">
        <v>107</v>
      </c>
      <c r="C35" s="582"/>
      <c r="D35" s="582"/>
      <c r="E35" s="582"/>
      <c r="F35" s="582"/>
      <c r="G35" s="88"/>
      <c r="H35" s="583" t="s">
        <v>108</v>
      </c>
      <c r="I35" s="583"/>
      <c r="J35" s="583"/>
      <c r="K35" s="583"/>
      <c r="L35" s="583"/>
      <c r="M35" s="84"/>
      <c r="N35" s="84"/>
      <c r="O35" s="84"/>
      <c r="P35" s="84"/>
    </row>
    <row r="36" spans="1:16" ht="36.75" customHeight="1" x14ac:dyDescent="0.25">
      <c r="A36" s="84"/>
      <c r="B36" s="582"/>
      <c r="C36" s="582"/>
      <c r="D36" s="582"/>
      <c r="E36" s="582"/>
      <c r="F36" s="582"/>
      <c r="G36" s="88"/>
      <c r="H36" s="583"/>
      <c r="I36" s="583"/>
      <c r="J36" s="583"/>
      <c r="K36" s="583"/>
      <c r="L36" s="583"/>
      <c r="M36" s="84"/>
      <c r="N36" s="84"/>
      <c r="O36" s="84"/>
      <c r="P36" s="84"/>
    </row>
    <row r="37" spans="1:16" ht="36.75" customHeight="1" x14ac:dyDescent="0.25">
      <c r="A37" s="84"/>
      <c r="B37" s="582"/>
      <c r="C37" s="582"/>
      <c r="D37" s="582"/>
      <c r="E37" s="582"/>
      <c r="F37" s="582"/>
      <c r="G37" s="88"/>
      <c r="H37" s="583"/>
      <c r="I37" s="583"/>
      <c r="J37" s="583"/>
      <c r="K37" s="583"/>
      <c r="L37" s="583"/>
      <c r="M37" s="84"/>
      <c r="N37" s="84"/>
      <c r="O37" s="84"/>
      <c r="P37" s="84"/>
    </row>
    <row r="38" spans="1:16" ht="36.75" customHeight="1" x14ac:dyDescent="0.25">
      <c r="A38" s="84"/>
      <c r="B38" s="582"/>
      <c r="C38" s="582"/>
      <c r="D38" s="582"/>
      <c r="E38" s="582"/>
      <c r="F38" s="582"/>
      <c r="G38" s="88"/>
      <c r="H38" s="583"/>
      <c r="I38" s="583"/>
      <c r="J38" s="583"/>
      <c r="K38" s="583"/>
      <c r="L38" s="583"/>
      <c r="M38" s="84"/>
      <c r="N38" s="84"/>
      <c r="O38" s="84"/>
      <c r="P38" s="84"/>
    </row>
    <row r="39" spans="1:16" ht="36.75" customHeight="1" x14ac:dyDescent="0.25">
      <c r="A39" s="84"/>
      <c r="B39" s="582"/>
      <c r="C39" s="582"/>
      <c r="D39" s="582"/>
      <c r="E39" s="582"/>
      <c r="F39" s="582"/>
      <c r="G39" s="88"/>
      <c r="H39" s="583"/>
      <c r="I39" s="583"/>
      <c r="J39" s="583"/>
      <c r="K39" s="583"/>
      <c r="L39" s="583"/>
      <c r="M39" s="84"/>
      <c r="N39" s="84"/>
      <c r="O39" s="84"/>
      <c r="P39" s="84"/>
    </row>
    <row r="40" spans="1:16" ht="21.75" customHeight="1" x14ac:dyDescent="0.25">
      <c r="A40" s="84"/>
      <c r="B40" s="88"/>
      <c r="C40" s="88"/>
      <c r="D40" s="88"/>
      <c r="E40" s="88"/>
      <c r="F40" s="88"/>
      <c r="G40" s="88"/>
      <c r="H40" s="88"/>
      <c r="I40" s="88"/>
      <c r="J40" s="88"/>
      <c r="K40" s="88"/>
      <c r="L40" s="88"/>
      <c r="M40" s="84"/>
      <c r="N40" s="84"/>
      <c r="O40" s="84"/>
      <c r="P40" s="84"/>
    </row>
    <row r="41" spans="1:16" ht="25.5" customHeight="1" x14ac:dyDescent="0.25">
      <c r="A41" s="84"/>
      <c r="B41" s="584" t="s">
        <v>18</v>
      </c>
      <c r="C41" s="584"/>
      <c r="D41" s="584"/>
      <c r="E41" s="584"/>
      <c r="F41" s="584"/>
      <c r="G41" s="88"/>
      <c r="H41" s="88"/>
      <c r="I41" s="88"/>
      <c r="J41" s="88"/>
      <c r="K41" s="88"/>
      <c r="L41" s="88"/>
      <c r="M41" s="84"/>
      <c r="N41" s="84"/>
      <c r="O41" s="84"/>
      <c r="P41" s="84"/>
    </row>
    <row r="42" spans="1:16" ht="36.75" customHeight="1" x14ac:dyDescent="0.25">
      <c r="A42" s="12"/>
      <c r="B42" s="579" t="s">
        <v>109</v>
      </c>
      <c r="C42" s="579"/>
      <c r="D42" s="579"/>
      <c r="E42" s="579"/>
      <c r="F42" s="579"/>
      <c r="G42" s="89"/>
      <c r="H42" s="90"/>
      <c r="I42" s="90"/>
      <c r="J42" s="90"/>
      <c r="K42" s="90"/>
      <c r="L42" s="90"/>
    </row>
    <row r="43" spans="1:16" ht="36.75" customHeight="1" x14ac:dyDescent="0.25">
      <c r="A43" s="12"/>
      <c r="B43" s="579"/>
      <c r="C43" s="579"/>
      <c r="D43" s="579"/>
      <c r="E43" s="579"/>
      <c r="F43" s="579"/>
      <c r="G43" s="89"/>
      <c r="H43" s="90"/>
      <c r="I43" s="90"/>
      <c r="J43" s="90"/>
      <c r="K43" s="90"/>
      <c r="L43" s="90"/>
    </row>
    <row r="44" spans="1:16" ht="36.75" customHeight="1" x14ac:dyDescent="0.25">
      <c r="A44" s="12"/>
      <c r="B44" s="579"/>
      <c r="C44" s="579"/>
      <c r="D44" s="579"/>
      <c r="E44" s="579"/>
      <c r="F44" s="579"/>
      <c r="G44" s="89"/>
      <c r="H44" s="89"/>
      <c r="I44" s="89"/>
      <c r="J44" s="89"/>
      <c r="K44" s="89"/>
      <c r="L44" s="89"/>
      <c r="M44" s="12"/>
      <c r="N44" s="12"/>
      <c r="O44" s="12"/>
      <c r="P44" s="12"/>
    </row>
    <row r="45" spans="1:16" ht="36.75" customHeight="1" x14ac:dyDescent="0.25">
      <c r="A45" s="12"/>
      <c r="B45" s="579"/>
      <c r="C45" s="579"/>
      <c r="D45" s="579"/>
      <c r="E45" s="579"/>
      <c r="F45" s="579"/>
      <c r="G45" s="91"/>
      <c r="H45" s="91"/>
      <c r="I45" s="91"/>
      <c r="J45" s="91"/>
      <c r="K45" s="91"/>
      <c r="L45" s="91"/>
      <c r="M45" s="12"/>
      <c r="N45" s="12"/>
      <c r="O45" s="12"/>
      <c r="P45" s="12"/>
    </row>
    <row r="46" spans="1:16" ht="36.75" customHeight="1" x14ac:dyDescent="0.25">
      <c r="A46" s="12"/>
      <c r="B46" s="579"/>
      <c r="C46" s="579"/>
      <c r="D46" s="579"/>
      <c r="E46" s="579"/>
      <c r="F46" s="579"/>
      <c r="G46" s="91"/>
      <c r="H46" s="91"/>
      <c r="I46" s="91"/>
      <c r="J46" s="91"/>
      <c r="K46" s="91"/>
      <c r="L46" s="91"/>
      <c r="M46" s="12"/>
      <c r="N46" s="12"/>
      <c r="O46" s="12"/>
      <c r="P46" s="12"/>
    </row>
    <row r="47" spans="1:16" ht="21.75" customHeight="1" x14ac:dyDescent="0.25">
      <c r="A47" s="12"/>
      <c r="B47" s="90"/>
      <c r="C47" s="90"/>
      <c r="D47" s="90"/>
      <c r="E47" s="90"/>
      <c r="F47" s="90"/>
      <c r="G47" s="90"/>
      <c r="H47" s="90"/>
      <c r="I47" s="90"/>
      <c r="J47" s="90"/>
      <c r="K47" s="90"/>
      <c r="L47" s="90"/>
    </row>
    <row r="48" spans="1:16" ht="21.75" customHeight="1" x14ac:dyDescent="0.25">
      <c r="A48" s="12"/>
      <c r="B48" s="90"/>
      <c r="C48" s="90"/>
      <c r="D48" s="90"/>
      <c r="E48" s="90"/>
      <c r="F48" s="90"/>
      <c r="G48" s="90"/>
      <c r="H48" s="90"/>
      <c r="I48" s="90"/>
      <c r="J48" s="90"/>
      <c r="K48" s="90"/>
      <c r="L48" s="90"/>
    </row>
    <row r="49" spans="1:12" ht="21.75" customHeight="1" x14ac:dyDescent="0.25">
      <c r="A49" s="12"/>
      <c r="B49" s="90"/>
      <c r="C49" s="90"/>
      <c r="D49" s="90"/>
      <c r="E49" s="90"/>
      <c r="F49" s="90"/>
      <c r="G49" s="90"/>
      <c r="H49" s="90"/>
      <c r="I49" s="90"/>
      <c r="J49" s="90"/>
      <c r="K49" s="90"/>
      <c r="L49" s="90"/>
    </row>
    <row r="50" spans="1:12" ht="21.75" customHeight="1" x14ac:dyDescent="0.25">
      <c r="A50" s="12"/>
      <c r="B50" s="90"/>
      <c r="C50" s="90"/>
      <c r="D50" s="90"/>
      <c r="E50" s="90"/>
      <c r="F50" s="90"/>
      <c r="G50" s="90"/>
      <c r="H50" s="90"/>
      <c r="I50" s="90"/>
      <c r="J50" s="90"/>
      <c r="K50" s="90"/>
      <c r="L50" s="90"/>
    </row>
    <row r="51" spans="1:12" ht="21.75" customHeight="1" x14ac:dyDescent="0.25">
      <c r="A51" s="12"/>
      <c r="B51" s="90"/>
      <c r="C51" s="90"/>
      <c r="D51" s="90"/>
      <c r="E51" s="90"/>
      <c r="F51" s="90"/>
      <c r="G51" s="90"/>
      <c r="H51" s="90"/>
      <c r="I51" s="90"/>
      <c r="J51" s="90"/>
      <c r="K51" s="90"/>
      <c r="L51" s="90"/>
    </row>
    <row r="52" spans="1:12" ht="21.75" customHeight="1" x14ac:dyDescent="0.25">
      <c r="A52" s="12"/>
      <c r="B52" s="90"/>
      <c r="C52" s="90"/>
      <c r="D52" s="90"/>
      <c r="E52" s="90"/>
      <c r="F52" s="90"/>
      <c r="G52" s="90"/>
      <c r="H52" s="90"/>
      <c r="I52" s="90"/>
      <c r="J52" s="90"/>
      <c r="K52" s="90"/>
      <c r="L52" s="90"/>
    </row>
    <row r="53" spans="1:12" ht="21.75" customHeight="1" x14ac:dyDescent="0.25">
      <c r="A53" s="12"/>
      <c r="B53" s="90"/>
      <c r="C53" s="90"/>
      <c r="D53" s="90"/>
      <c r="E53" s="90"/>
      <c r="F53" s="90"/>
      <c r="G53" s="90"/>
      <c r="H53" s="90"/>
      <c r="I53" s="90"/>
      <c r="J53" s="90"/>
      <c r="K53" s="90"/>
      <c r="L53" s="90"/>
    </row>
    <row r="54" spans="1:12" ht="21.75" customHeight="1" x14ac:dyDescent="0.25">
      <c r="A54" s="12"/>
    </row>
    <row r="55" spans="1:12" ht="21.75" customHeight="1" x14ac:dyDescent="0.25">
      <c r="A55" s="12"/>
    </row>
    <row r="56" spans="1:12" ht="21.75" customHeight="1" x14ac:dyDescent="0.25">
      <c r="A56" s="12"/>
    </row>
    <row r="57" spans="1:12" ht="21.75" customHeight="1" x14ac:dyDescent="0.25">
      <c r="A57" s="12"/>
    </row>
    <row r="58" spans="1:12" ht="21.75" customHeight="1" x14ac:dyDescent="0.25">
      <c r="A58" s="12"/>
    </row>
    <row r="59" spans="1:12" ht="21.75" customHeight="1" x14ac:dyDescent="0.25">
      <c r="A59" s="12"/>
    </row>
    <row r="60" spans="1:12" ht="21.75" customHeight="1" x14ac:dyDescent="0.25">
      <c r="A60" s="12"/>
    </row>
    <row r="61" spans="1:12" ht="21.75" customHeight="1" x14ac:dyDescent="0.25">
      <c r="A61" s="12"/>
    </row>
    <row r="62" spans="1:12" ht="21.75" customHeight="1" x14ac:dyDescent="0.25">
      <c r="A62" s="12"/>
    </row>
    <row r="63" spans="1:12" ht="21.75" customHeight="1" x14ac:dyDescent="0.25">
      <c r="A63" s="12"/>
    </row>
    <row r="64" spans="1:12" ht="21.75" customHeight="1" x14ac:dyDescent="0.25"/>
    <row r="65" ht="21.75" customHeight="1" x14ac:dyDescent="0.25"/>
    <row r="66" ht="21.75" customHeight="1" x14ac:dyDescent="0.25"/>
    <row r="67" ht="21.75" customHeight="1" x14ac:dyDescent="0.25"/>
    <row r="68" ht="21.75" customHeight="1" x14ac:dyDescent="0.25"/>
    <row r="69" ht="21.75" customHeight="1" x14ac:dyDescent="0.25"/>
    <row r="70" ht="21.75" customHeight="1" x14ac:dyDescent="0.25"/>
    <row r="71" ht="21.75" customHeight="1" x14ac:dyDescent="0.25"/>
  </sheetData>
  <mergeCells count="28">
    <mergeCell ref="A1:C1"/>
    <mergeCell ref="D1:L1"/>
    <mergeCell ref="N1:P2"/>
    <mergeCell ref="A2:C2"/>
    <mergeCell ref="B4:L4"/>
    <mergeCell ref="B5:L5"/>
    <mergeCell ref="B6:F6"/>
    <mergeCell ref="H6:L6"/>
    <mergeCell ref="B7:F11"/>
    <mergeCell ref="H7:L11"/>
    <mergeCell ref="B13:F13"/>
    <mergeCell ref="H13:L13"/>
    <mergeCell ref="B14:F18"/>
    <mergeCell ref="H14:L18"/>
    <mergeCell ref="B20:F20"/>
    <mergeCell ref="H20:L20"/>
    <mergeCell ref="B21:F25"/>
    <mergeCell ref="H21:L25"/>
    <mergeCell ref="B27:F27"/>
    <mergeCell ref="H27:L27"/>
    <mergeCell ref="B28:F32"/>
    <mergeCell ref="H28:L32"/>
    <mergeCell ref="B42:F46"/>
    <mergeCell ref="B34:F34"/>
    <mergeCell ref="H34:L34"/>
    <mergeCell ref="B35:F39"/>
    <mergeCell ref="H35:L39"/>
    <mergeCell ref="B41:F41"/>
  </mergeCells>
  <pageMargins left="0.7" right="0.7" top="0.75" bottom="0.75"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E4D1"/>
  </sheetPr>
  <dimension ref="A1:M43"/>
  <sheetViews>
    <sheetView showGridLines="0" topLeftCell="A18" zoomScaleNormal="100" workbookViewId="0">
      <selection activeCell="H9" sqref="H9:I9"/>
    </sheetView>
  </sheetViews>
  <sheetFormatPr defaultColWidth="8.7109375" defaultRowHeight="15" x14ac:dyDescent="0.25"/>
  <cols>
    <col min="1" max="1" width="4.85546875" customWidth="1"/>
    <col min="2" max="2" width="18" customWidth="1"/>
    <col min="3" max="3" width="18.7109375" customWidth="1"/>
    <col min="4" max="4" width="12.7109375" customWidth="1"/>
    <col min="5" max="5" width="23.28515625" customWidth="1"/>
    <col min="6" max="6" width="18.7109375" customWidth="1"/>
    <col min="7" max="7" width="12.7109375" customWidth="1"/>
    <col min="8" max="8" width="23.140625" customWidth="1"/>
    <col min="9" max="9" width="18.7109375" customWidth="1"/>
    <col min="10" max="10" width="12.7109375" customWidth="1"/>
    <col min="11" max="11" width="21.42578125" customWidth="1"/>
    <col min="12" max="12" width="23.42578125" customWidth="1"/>
  </cols>
  <sheetData>
    <row r="1" spans="1:12" ht="42" customHeight="1" x14ac:dyDescent="0.25">
      <c r="A1" s="39"/>
      <c r="B1" s="92"/>
      <c r="C1" s="92"/>
      <c r="D1" s="92"/>
      <c r="E1" s="609" t="s">
        <v>90</v>
      </c>
      <c r="F1" s="609"/>
      <c r="G1" s="609"/>
      <c r="H1" s="609"/>
      <c r="I1" s="609"/>
      <c r="J1" s="609"/>
      <c r="K1" s="609"/>
      <c r="L1" s="609"/>
    </row>
    <row r="2" spans="1:12" ht="34.5" customHeight="1" x14ac:dyDescent="0.25">
      <c r="A2" s="39"/>
      <c r="B2" s="92"/>
      <c r="C2" s="92"/>
      <c r="D2" s="92"/>
      <c r="E2" s="609"/>
      <c r="F2" s="609"/>
      <c r="G2" s="609"/>
      <c r="H2" s="609"/>
      <c r="I2" s="609"/>
      <c r="J2" s="609"/>
      <c r="K2" s="609"/>
      <c r="L2" s="609"/>
    </row>
    <row r="3" spans="1:12" ht="18.75" customHeight="1" x14ac:dyDescent="0.25">
      <c r="A3" s="39"/>
      <c r="B3" s="92"/>
      <c r="C3" s="92"/>
      <c r="D3" s="92"/>
      <c r="E3" s="610" t="s">
        <v>110</v>
      </c>
      <c r="F3" s="610"/>
      <c r="G3" s="610"/>
      <c r="H3" s="610"/>
      <c r="I3" s="610"/>
      <c r="J3" s="610"/>
      <c r="K3" s="610"/>
      <c r="L3" s="610"/>
    </row>
    <row r="4" spans="1:12" ht="23.25" customHeight="1" x14ac:dyDescent="0.25">
      <c r="A4" s="39"/>
      <c r="B4" s="611" t="s">
        <v>111</v>
      </c>
      <c r="C4" s="611"/>
      <c r="D4" s="611"/>
      <c r="E4" s="611"/>
      <c r="F4" s="611"/>
      <c r="G4" s="611"/>
      <c r="H4" s="611"/>
      <c r="I4" s="611"/>
      <c r="J4" s="611"/>
      <c r="K4" s="611"/>
      <c r="L4" s="611"/>
    </row>
    <row r="5" spans="1:12" ht="98.25" customHeight="1" x14ac:dyDescent="0.25">
      <c r="A5" s="39"/>
      <c r="B5" s="612" t="s">
        <v>112</v>
      </c>
      <c r="C5" s="612"/>
      <c r="D5" s="612"/>
      <c r="E5" s="612"/>
      <c r="F5" s="612"/>
      <c r="G5" s="612"/>
      <c r="H5" s="612"/>
      <c r="I5" s="612"/>
      <c r="J5" s="612"/>
      <c r="K5" s="612"/>
      <c r="L5" s="612"/>
    </row>
    <row r="6" spans="1:12" ht="24.75" customHeight="1" x14ac:dyDescent="0.25">
      <c r="A6" s="39"/>
      <c r="B6" s="92"/>
      <c r="C6" s="92"/>
      <c r="D6" s="92"/>
      <c r="E6" s="92"/>
      <c r="F6" s="92"/>
      <c r="G6" s="92"/>
      <c r="H6" s="92"/>
      <c r="I6" s="92"/>
      <c r="J6" s="92"/>
      <c r="K6" s="92"/>
      <c r="L6" s="92"/>
    </row>
    <row r="7" spans="1:12" ht="21.75" customHeight="1" x14ac:dyDescent="0.25">
      <c r="A7" s="39"/>
      <c r="B7" s="613" t="s">
        <v>113</v>
      </c>
      <c r="C7" s="613"/>
      <c r="D7" s="92"/>
      <c r="E7" s="614" t="s">
        <v>114</v>
      </c>
      <c r="F7" s="614"/>
      <c r="G7" s="92"/>
      <c r="H7" s="615" t="s">
        <v>115</v>
      </c>
      <c r="I7" s="615"/>
      <c r="J7" s="92"/>
      <c r="K7" s="616" t="s">
        <v>116</v>
      </c>
      <c r="L7" s="616"/>
    </row>
    <row r="8" spans="1:12" ht="21.75" customHeight="1" x14ac:dyDescent="0.25">
      <c r="A8" s="39"/>
      <c r="B8" s="93"/>
      <c r="C8" s="94"/>
      <c r="D8" s="92"/>
      <c r="E8" s="604" t="s">
        <v>117</v>
      </c>
      <c r="F8" s="604"/>
      <c r="G8" s="92"/>
      <c r="H8" s="95"/>
      <c r="I8" s="96"/>
      <c r="J8" s="92"/>
      <c r="K8" s="97"/>
      <c r="L8" s="98"/>
    </row>
    <row r="9" spans="1:12" ht="21.75" customHeight="1" x14ac:dyDescent="0.25">
      <c r="A9" s="39"/>
      <c r="B9" s="605">
        <v>18</v>
      </c>
      <c r="C9" s="605"/>
      <c r="D9" s="92"/>
      <c r="E9" s="606">
        <v>0.15</v>
      </c>
      <c r="F9" s="606"/>
      <c r="G9" s="92"/>
      <c r="H9" s="607">
        <f>$B$9*(1+$E$9)</f>
        <v>20.7</v>
      </c>
      <c r="I9" s="607"/>
      <c r="J9" s="92"/>
      <c r="K9" s="608">
        <f>$B$9*(1+$E$9)*40*52</f>
        <v>43056</v>
      </c>
      <c r="L9" s="608"/>
    </row>
    <row r="10" spans="1:12" ht="21.75" customHeight="1" x14ac:dyDescent="0.25">
      <c r="A10" s="39"/>
      <c r="B10" s="99"/>
      <c r="C10" s="100"/>
      <c r="D10" s="92"/>
      <c r="E10" s="101"/>
      <c r="F10" s="102"/>
      <c r="G10" s="92"/>
      <c r="H10" s="103"/>
      <c r="I10" s="104"/>
      <c r="J10" s="92"/>
      <c r="K10" s="105"/>
      <c r="L10" s="106"/>
    </row>
    <row r="11" spans="1:12" ht="21.75" customHeight="1" x14ac:dyDescent="0.25">
      <c r="A11" s="39"/>
      <c r="B11" s="39"/>
      <c r="C11" s="39"/>
      <c r="D11" s="39"/>
      <c r="E11" s="39"/>
      <c r="F11" s="39"/>
      <c r="G11" s="39"/>
      <c r="H11" s="39"/>
      <c r="I11" s="39"/>
      <c r="J11" s="39"/>
      <c r="K11" s="39"/>
      <c r="L11" s="39"/>
    </row>
    <row r="12" spans="1:12" ht="21.75" customHeight="1" x14ac:dyDescent="0.25">
      <c r="A12" s="39"/>
      <c r="B12" s="601" t="s">
        <v>118</v>
      </c>
      <c r="C12" s="601"/>
      <c r="D12" s="601"/>
      <c r="E12" s="601"/>
      <c r="F12" s="601"/>
      <c r="G12" s="601"/>
      <c r="H12" s="601"/>
      <c r="I12" s="601"/>
      <c r="J12" s="601"/>
      <c r="K12" s="601"/>
      <c r="L12" s="601"/>
    </row>
    <row r="13" spans="1:12" ht="21.75" customHeight="1" x14ac:dyDescent="0.25">
      <c r="A13" s="39"/>
      <c r="B13" s="107" t="s">
        <v>119</v>
      </c>
      <c r="C13" s="107" t="s">
        <v>120</v>
      </c>
      <c r="D13" s="108"/>
      <c r="E13" s="109" t="s">
        <v>121</v>
      </c>
      <c r="F13" s="109" t="s">
        <v>122</v>
      </c>
      <c r="G13" s="108"/>
      <c r="H13" s="110" t="s">
        <v>123</v>
      </c>
      <c r="I13" s="111" t="s">
        <v>122</v>
      </c>
      <c r="J13" s="108"/>
      <c r="K13" s="112" t="s">
        <v>124</v>
      </c>
      <c r="L13" s="113" t="s">
        <v>122</v>
      </c>
    </row>
    <row r="14" spans="1:12" ht="21.75" customHeight="1" x14ac:dyDescent="0.25">
      <c r="A14" s="39"/>
      <c r="B14" s="115">
        <v>15</v>
      </c>
      <c r="C14" s="116">
        <f t="shared" ref="C14:C20" si="0">B14*40*52</f>
        <v>31200</v>
      </c>
      <c r="D14" s="92"/>
      <c r="E14" s="117">
        <f t="shared" ref="E14:E20" si="1">B14*1.03*(1+$E$9)</f>
        <v>17.767499999999998</v>
      </c>
      <c r="F14" s="118">
        <f t="shared" ref="F14:F20" si="2">E14*40*52</f>
        <v>36956.399999999994</v>
      </c>
      <c r="G14" s="92"/>
      <c r="H14" s="119">
        <f t="shared" ref="H14:H20" si="3">B14*1.05*(1+$E$9)</f>
        <v>18.112499999999997</v>
      </c>
      <c r="I14" s="120">
        <f t="shared" ref="I14:I20" si="4">H14*40*52</f>
        <v>37673.999999999993</v>
      </c>
      <c r="J14" s="92"/>
      <c r="K14" s="121">
        <f t="shared" ref="K14:K20" si="5">B14*1.1*(1+$E$9)</f>
        <v>18.974999999999998</v>
      </c>
      <c r="L14" s="122">
        <f t="shared" ref="L14:L20" si="6">K14*40*52</f>
        <v>39467.999999999993</v>
      </c>
    </row>
    <row r="15" spans="1:12" ht="21.75" customHeight="1" x14ac:dyDescent="0.25">
      <c r="A15" s="39"/>
      <c r="B15" s="115">
        <v>16</v>
      </c>
      <c r="C15" s="116">
        <f t="shared" si="0"/>
        <v>33280</v>
      </c>
      <c r="D15" s="92"/>
      <c r="E15" s="123">
        <f t="shared" si="1"/>
        <v>18.951999999999998</v>
      </c>
      <c r="F15" s="124">
        <f t="shared" si="2"/>
        <v>39420.159999999996</v>
      </c>
      <c r="G15" s="92"/>
      <c r="H15" s="119">
        <f t="shared" si="3"/>
        <v>19.32</v>
      </c>
      <c r="I15" s="120">
        <f t="shared" si="4"/>
        <v>40185.599999999999</v>
      </c>
      <c r="J15" s="92"/>
      <c r="K15" s="121">
        <f t="shared" si="5"/>
        <v>20.239999999999998</v>
      </c>
      <c r="L15" s="122">
        <f t="shared" si="6"/>
        <v>42099.199999999997</v>
      </c>
    </row>
    <row r="16" spans="1:12" ht="21.75" customHeight="1" x14ac:dyDescent="0.25">
      <c r="A16" s="39"/>
      <c r="B16" s="115">
        <v>17</v>
      </c>
      <c r="C16" s="116">
        <f t="shared" si="0"/>
        <v>35360</v>
      </c>
      <c r="D16" s="92"/>
      <c r="E16" s="123">
        <f t="shared" si="1"/>
        <v>20.136500000000002</v>
      </c>
      <c r="F16" s="124">
        <f t="shared" si="2"/>
        <v>41883.919999999998</v>
      </c>
      <c r="G16" s="92"/>
      <c r="H16" s="119">
        <f t="shared" si="3"/>
        <v>20.5275</v>
      </c>
      <c r="I16" s="120">
        <f t="shared" si="4"/>
        <v>42697.200000000004</v>
      </c>
      <c r="J16" s="92"/>
      <c r="K16" s="121">
        <f t="shared" si="5"/>
        <v>21.505000000000003</v>
      </c>
      <c r="L16" s="122">
        <f t="shared" si="6"/>
        <v>44730.400000000001</v>
      </c>
    </row>
    <row r="17" spans="1:13" ht="21.75" customHeight="1" x14ac:dyDescent="0.25">
      <c r="A17" s="39"/>
      <c r="B17" s="115">
        <v>18</v>
      </c>
      <c r="C17" s="116">
        <f t="shared" si="0"/>
        <v>37440</v>
      </c>
      <c r="D17" s="92"/>
      <c r="E17" s="123">
        <f t="shared" si="1"/>
        <v>21.320999999999998</v>
      </c>
      <c r="F17" s="124">
        <f t="shared" si="2"/>
        <v>44347.679999999993</v>
      </c>
      <c r="G17" s="92"/>
      <c r="H17" s="119">
        <f t="shared" si="3"/>
        <v>21.734999999999999</v>
      </c>
      <c r="I17" s="120">
        <f t="shared" si="4"/>
        <v>45208.799999999996</v>
      </c>
      <c r="J17" s="92"/>
      <c r="K17" s="121">
        <f t="shared" si="5"/>
        <v>22.77</v>
      </c>
      <c r="L17" s="122">
        <f t="shared" si="6"/>
        <v>47361.599999999999</v>
      </c>
    </row>
    <row r="18" spans="1:13" ht="21.75" customHeight="1" x14ac:dyDescent="0.25">
      <c r="A18" s="39"/>
      <c r="B18" s="115">
        <v>20</v>
      </c>
      <c r="C18" s="116">
        <f t="shared" si="0"/>
        <v>41600</v>
      </c>
      <c r="D18" s="92"/>
      <c r="E18" s="123">
        <f t="shared" si="1"/>
        <v>23.69</v>
      </c>
      <c r="F18" s="124">
        <f t="shared" si="2"/>
        <v>49275.200000000004</v>
      </c>
      <c r="G18" s="92"/>
      <c r="H18" s="119">
        <f t="shared" si="3"/>
        <v>24.15</v>
      </c>
      <c r="I18" s="120">
        <f t="shared" si="4"/>
        <v>50232</v>
      </c>
      <c r="J18" s="92"/>
      <c r="K18" s="121">
        <f t="shared" si="5"/>
        <v>25.299999999999997</v>
      </c>
      <c r="L18" s="122">
        <f t="shared" si="6"/>
        <v>52623.999999999993</v>
      </c>
    </row>
    <row r="19" spans="1:13" ht="21.75" customHeight="1" x14ac:dyDescent="0.25">
      <c r="A19" s="39"/>
      <c r="B19" s="125">
        <v>22</v>
      </c>
      <c r="C19" s="126">
        <f t="shared" si="0"/>
        <v>45760</v>
      </c>
      <c r="D19" s="92"/>
      <c r="E19" s="123">
        <f t="shared" si="1"/>
        <v>26.058999999999997</v>
      </c>
      <c r="F19" s="124">
        <f t="shared" si="2"/>
        <v>54202.719999999994</v>
      </c>
      <c r="G19" s="92"/>
      <c r="H19" s="119">
        <f t="shared" si="3"/>
        <v>26.565000000000001</v>
      </c>
      <c r="I19" s="120">
        <f t="shared" si="4"/>
        <v>55255.200000000004</v>
      </c>
      <c r="J19" s="92"/>
      <c r="K19" s="121">
        <f t="shared" si="5"/>
        <v>27.830000000000002</v>
      </c>
      <c r="L19" s="122">
        <f t="shared" si="6"/>
        <v>57886.400000000001</v>
      </c>
    </row>
    <row r="20" spans="1:13" ht="21.75" customHeight="1" x14ac:dyDescent="0.25">
      <c r="A20" s="39"/>
      <c r="B20" s="115">
        <v>25</v>
      </c>
      <c r="C20" s="116">
        <f t="shared" si="0"/>
        <v>52000</v>
      </c>
      <c r="D20" s="92"/>
      <c r="E20" s="123">
        <f t="shared" si="1"/>
        <v>29.612499999999997</v>
      </c>
      <c r="F20" s="124">
        <f t="shared" si="2"/>
        <v>61594</v>
      </c>
      <c r="G20" s="92"/>
      <c r="H20" s="119">
        <f t="shared" si="3"/>
        <v>30.187499999999996</v>
      </c>
      <c r="I20" s="120">
        <f t="shared" si="4"/>
        <v>62789.999999999985</v>
      </c>
      <c r="J20" s="92"/>
      <c r="K20" s="121">
        <f t="shared" si="5"/>
        <v>31.625</v>
      </c>
      <c r="L20" s="122">
        <f t="shared" si="6"/>
        <v>65780</v>
      </c>
    </row>
    <row r="21" spans="1:13" ht="21.75" customHeight="1" x14ac:dyDescent="0.25">
      <c r="A21" s="39"/>
      <c r="B21" s="92"/>
      <c r="C21" s="92"/>
      <c r="D21" s="92"/>
      <c r="E21" s="92"/>
      <c r="F21" s="92"/>
      <c r="G21" s="92"/>
      <c r="H21" s="92"/>
      <c r="I21" s="92"/>
      <c r="J21" s="92"/>
      <c r="K21" s="92"/>
      <c r="L21" s="92"/>
    </row>
    <row r="22" spans="1:13" ht="21.75" customHeight="1" x14ac:dyDescent="0.25">
      <c r="A22" s="39"/>
      <c r="B22" s="602" t="s">
        <v>125</v>
      </c>
      <c r="C22" s="602"/>
      <c r="D22" s="602"/>
      <c r="E22" s="602"/>
      <c r="F22" s="602"/>
      <c r="G22" s="602"/>
      <c r="H22" s="602"/>
      <c r="I22" s="602"/>
      <c r="J22" s="602"/>
      <c r="K22" s="602"/>
      <c r="L22" s="602"/>
    </row>
    <row r="23" spans="1:13" ht="21.75" customHeight="1" x14ac:dyDescent="0.25">
      <c r="A23" s="39"/>
      <c r="B23" s="127" t="s">
        <v>126</v>
      </c>
      <c r="C23" s="127" t="s">
        <v>127</v>
      </c>
      <c r="D23" s="127" t="s">
        <v>128</v>
      </c>
      <c r="E23" s="127" t="s">
        <v>129</v>
      </c>
      <c r="F23" s="127" t="s">
        <v>130</v>
      </c>
      <c r="G23" s="128" t="s">
        <v>131</v>
      </c>
      <c r="H23" s="129" t="s">
        <v>132</v>
      </c>
      <c r="I23" s="129" t="s">
        <v>130</v>
      </c>
      <c r="J23" s="130" t="s">
        <v>131</v>
      </c>
      <c r="K23" s="129" t="s">
        <v>133</v>
      </c>
      <c r="L23" s="131" t="s">
        <v>134</v>
      </c>
      <c r="M23" s="92"/>
    </row>
    <row r="24" spans="1:13" ht="21.75" customHeight="1" x14ac:dyDescent="0.25">
      <c r="A24" s="39"/>
      <c r="B24" s="132" t="s">
        <v>135</v>
      </c>
      <c r="C24" s="133">
        <v>15</v>
      </c>
      <c r="D24" s="134">
        <v>40</v>
      </c>
      <c r="E24" s="135">
        <f t="shared" ref="E24:E38" si="7">$E$9</f>
        <v>0.15</v>
      </c>
      <c r="F24" s="136">
        <f t="shared" ref="F24:F38" si="8">IF(C24=0,0,C24*(1+E24))</f>
        <v>17.25</v>
      </c>
      <c r="G24" s="137">
        <f t="shared" ref="G24:G38" si="9">F24*D24*52</f>
        <v>35880</v>
      </c>
      <c r="H24" s="133">
        <v>16</v>
      </c>
      <c r="I24" s="138">
        <f t="shared" ref="I24:I38" si="10">IF(C24=0,0,H24*(1+E24))</f>
        <v>18.399999999999999</v>
      </c>
      <c r="J24" s="137">
        <f t="shared" ref="J24:J38" si="11">I24*D24*52</f>
        <v>38272</v>
      </c>
      <c r="K24" s="139">
        <f t="shared" ref="K24:K38" si="12">IF(C24=0,0,(I24-F24)*D24)</f>
        <v>45.999999999999943</v>
      </c>
      <c r="L24" s="140">
        <f t="shared" ref="L24:L38" si="13">K24*52</f>
        <v>2391.9999999999973</v>
      </c>
      <c r="M24" s="92"/>
    </row>
    <row r="25" spans="1:13" ht="21.75" customHeight="1" x14ac:dyDescent="0.25">
      <c r="A25" s="39"/>
      <c r="B25" s="132"/>
      <c r="C25" s="133"/>
      <c r="D25" s="134">
        <v>40</v>
      </c>
      <c r="E25" s="135">
        <f t="shared" si="7"/>
        <v>0.15</v>
      </c>
      <c r="F25" s="136">
        <f t="shared" si="8"/>
        <v>0</v>
      </c>
      <c r="G25" s="137">
        <f t="shared" si="9"/>
        <v>0</v>
      </c>
      <c r="H25" s="133"/>
      <c r="I25" s="138">
        <f t="shared" si="10"/>
        <v>0</v>
      </c>
      <c r="J25" s="137">
        <f t="shared" si="11"/>
        <v>0</v>
      </c>
      <c r="K25" s="139">
        <f t="shared" si="12"/>
        <v>0</v>
      </c>
      <c r="L25" s="141">
        <f t="shared" si="13"/>
        <v>0</v>
      </c>
      <c r="M25" s="92"/>
    </row>
    <row r="26" spans="1:13" ht="21.75" customHeight="1" x14ac:dyDescent="0.25">
      <c r="A26" s="39"/>
      <c r="B26" s="132"/>
      <c r="C26" s="133"/>
      <c r="D26" s="134">
        <v>40</v>
      </c>
      <c r="E26" s="135">
        <f t="shared" si="7"/>
        <v>0.15</v>
      </c>
      <c r="F26" s="136">
        <f t="shared" si="8"/>
        <v>0</v>
      </c>
      <c r="G26" s="137">
        <f t="shared" si="9"/>
        <v>0</v>
      </c>
      <c r="H26" s="133"/>
      <c r="I26" s="138">
        <f t="shared" si="10"/>
        <v>0</v>
      </c>
      <c r="J26" s="137">
        <f t="shared" si="11"/>
        <v>0</v>
      </c>
      <c r="K26" s="139">
        <f t="shared" si="12"/>
        <v>0</v>
      </c>
      <c r="L26" s="141">
        <f t="shared" si="13"/>
        <v>0</v>
      </c>
      <c r="M26" s="92"/>
    </row>
    <row r="27" spans="1:13" ht="21.75" customHeight="1" x14ac:dyDescent="0.25">
      <c r="A27" s="39"/>
      <c r="B27" s="132"/>
      <c r="C27" s="133"/>
      <c r="D27" s="134">
        <v>40</v>
      </c>
      <c r="E27" s="135">
        <f t="shared" si="7"/>
        <v>0.15</v>
      </c>
      <c r="F27" s="136">
        <f t="shared" si="8"/>
        <v>0</v>
      </c>
      <c r="G27" s="137">
        <f t="shared" si="9"/>
        <v>0</v>
      </c>
      <c r="H27" s="133"/>
      <c r="I27" s="138">
        <f t="shared" si="10"/>
        <v>0</v>
      </c>
      <c r="J27" s="137">
        <f t="shared" si="11"/>
        <v>0</v>
      </c>
      <c r="K27" s="139">
        <f t="shared" si="12"/>
        <v>0</v>
      </c>
      <c r="L27" s="141">
        <f t="shared" si="13"/>
        <v>0</v>
      </c>
      <c r="M27" s="92"/>
    </row>
    <row r="28" spans="1:13" ht="21.75" customHeight="1" x14ac:dyDescent="0.25">
      <c r="A28" s="39"/>
      <c r="B28" s="132"/>
      <c r="C28" s="133"/>
      <c r="D28" s="134">
        <v>40</v>
      </c>
      <c r="E28" s="135">
        <f t="shared" si="7"/>
        <v>0.15</v>
      </c>
      <c r="F28" s="136">
        <f t="shared" si="8"/>
        <v>0</v>
      </c>
      <c r="G28" s="137">
        <f t="shared" si="9"/>
        <v>0</v>
      </c>
      <c r="H28" s="133"/>
      <c r="I28" s="138">
        <f t="shared" si="10"/>
        <v>0</v>
      </c>
      <c r="J28" s="137">
        <f t="shared" si="11"/>
        <v>0</v>
      </c>
      <c r="K28" s="139">
        <f t="shared" si="12"/>
        <v>0</v>
      </c>
      <c r="L28" s="141">
        <f t="shared" si="13"/>
        <v>0</v>
      </c>
      <c r="M28" s="92"/>
    </row>
    <row r="29" spans="1:13" ht="21.75" customHeight="1" x14ac:dyDescent="0.25">
      <c r="A29" s="39"/>
      <c r="B29" s="132"/>
      <c r="C29" s="133"/>
      <c r="D29" s="134">
        <v>40</v>
      </c>
      <c r="E29" s="135">
        <f t="shared" si="7"/>
        <v>0.15</v>
      </c>
      <c r="F29" s="136">
        <f t="shared" si="8"/>
        <v>0</v>
      </c>
      <c r="G29" s="137">
        <f t="shared" si="9"/>
        <v>0</v>
      </c>
      <c r="H29" s="133"/>
      <c r="I29" s="138">
        <f t="shared" si="10"/>
        <v>0</v>
      </c>
      <c r="J29" s="137">
        <f t="shared" si="11"/>
        <v>0</v>
      </c>
      <c r="K29" s="139">
        <f t="shared" si="12"/>
        <v>0</v>
      </c>
      <c r="L29" s="141">
        <f t="shared" si="13"/>
        <v>0</v>
      </c>
      <c r="M29" s="92"/>
    </row>
    <row r="30" spans="1:13" ht="21.75" customHeight="1" x14ac:dyDescent="0.25">
      <c r="A30" s="39"/>
      <c r="B30" s="132"/>
      <c r="C30" s="133"/>
      <c r="D30" s="134">
        <v>40</v>
      </c>
      <c r="E30" s="135">
        <f t="shared" si="7"/>
        <v>0.15</v>
      </c>
      <c r="F30" s="136">
        <f t="shared" si="8"/>
        <v>0</v>
      </c>
      <c r="G30" s="137">
        <f t="shared" si="9"/>
        <v>0</v>
      </c>
      <c r="H30" s="133"/>
      <c r="I30" s="138">
        <f t="shared" si="10"/>
        <v>0</v>
      </c>
      <c r="J30" s="137">
        <f t="shared" si="11"/>
        <v>0</v>
      </c>
      <c r="K30" s="139">
        <f t="shared" si="12"/>
        <v>0</v>
      </c>
      <c r="L30" s="141">
        <f t="shared" si="13"/>
        <v>0</v>
      </c>
      <c r="M30" s="92"/>
    </row>
    <row r="31" spans="1:13" ht="21.75" customHeight="1" x14ac:dyDescent="0.25">
      <c r="A31" s="39"/>
      <c r="B31" s="132"/>
      <c r="C31" s="133"/>
      <c r="D31" s="134">
        <v>40</v>
      </c>
      <c r="E31" s="135">
        <f t="shared" si="7"/>
        <v>0.15</v>
      </c>
      <c r="F31" s="136">
        <f t="shared" si="8"/>
        <v>0</v>
      </c>
      <c r="G31" s="137">
        <f t="shared" si="9"/>
        <v>0</v>
      </c>
      <c r="H31" s="133"/>
      <c r="I31" s="138">
        <f t="shared" si="10"/>
        <v>0</v>
      </c>
      <c r="J31" s="137">
        <f t="shared" si="11"/>
        <v>0</v>
      </c>
      <c r="K31" s="139">
        <f t="shared" si="12"/>
        <v>0</v>
      </c>
      <c r="L31" s="141">
        <f t="shared" si="13"/>
        <v>0</v>
      </c>
      <c r="M31" s="92"/>
    </row>
    <row r="32" spans="1:13" ht="21.75" customHeight="1" x14ac:dyDescent="0.25">
      <c r="A32" s="39"/>
      <c r="B32" s="132"/>
      <c r="C32" s="133"/>
      <c r="D32" s="134">
        <v>40</v>
      </c>
      <c r="E32" s="135">
        <f t="shared" si="7"/>
        <v>0.15</v>
      </c>
      <c r="F32" s="136">
        <f t="shared" si="8"/>
        <v>0</v>
      </c>
      <c r="G32" s="137">
        <f t="shared" si="9"/>
        <v>0</v>
      </c>
      <c r="H32" s="133"/>
      <c r="I32" s="138">
        <f t="shared" si="10"/>
        <v>0</v>
      </c>
      <c r="J32" s="137">
        <f t="shared" si="11"/>
        <v>0</v>
      </c>
      <c r="K32" s="139">
        <f t="shared" si="12"/>
        <v>0</v>
      </c>
      <c r="L32" s="141">
        <f t="shared" si="13"/>
        <v>0</v>
      </c>
      <c r="M32" s="92"/>
    </row>
    <row r="33" spans="1:13" ht="21.75" customHeight="1" x14ac:dyDescent="0.25">
      <c r="A33" s="39"/>
      <c r="B33" s="132"/>
      <c r="C33" s="133"/>
      <c r="D33" s="134">
        <v>40</v>
      </c>
      <c r="E33" s="135">
        <f t="shared" si="7"/>
        <v>0.15</v>
      </c>
      <c r="F33" s="136">
        <f t="shared" si="8"/>
        <v>0</v>
      </c>
      <c r="G33" s="137">
        <f t="shared" si="9"/>
        <v>0</v>
      </c>
      <c r="H33" s="133"/>
      <c r="I33" s="138">
        <f t="shared" si="10"/>
        <v>0</v>
      </c>
      <c r="J33" s="137">
        <f t="shared" si="11"/>
        <v>0</v>
      </c>
      <c r="K33" s="139">
        <f t="shared" si="12"/>
        <v>0</v>
      </c>
      <c r="L33" s="141">
        <f t="shared" si="13"/>
        <v>0</v>
      </c>
      <c r="M33" s="92"/>
    </row>
    <row r="34" spans="1:13" ht="21.75" customHeight="1" x14ac:dyDescent="0.25">
      <c r="A34" s="39"/>
      <c r="B34" s="132"/>
      <c r="C34" s="133"/>
      <c r="D34" s="134">
        <v>40</v>
      </c>
      <c r="E34" s="135">
        <f t="shared" si="7"/>
        <v>0.15</v>
      </c>
      <c r="F34" s="136">
        <f t="shared" si="8"/>
        <v>0</v>
      </c>
      <c r="G34" s="137">
        <f t="shared" si="9"/>
        <v>0</v>
      </c>
      <c r="H34" s="133"/>
      <c r="I34" s="138">
        <f t="shared" si="10"/>
        <v>0</v>
      </c>
      <c r="J34" s="137">
        <f t="shared" si="11"/>
        <v>0</v>
      </c>
      <c r="K34" s="139">
        <f t="shared" si="12"/>
        <v>0</v>
      </c>
      <c r="L34" s="140">
        <f t="shared" si="13"/>
        <v>0</v>
      </c>
      <c r="M34" s="92"/>
    </row>
    <row r="35" spans="1:13" ht="21.75" customHeight="1" x14ac:dyDescent="0.25">
      <c r="A35" s="39"/>
      <c r="B35" s="132"/>
      <c r="C35" s="133"/>
      <c r="D35" s="134">
        <v>40</v>
      </c>
      <c r="E35" s="135">
        <f t="shared" si="7"/>
        <v>0.15</v>
      </c>
      <c r="F35" s="136">
        <f t="shared" si="8"/>
        <v>0</v>
      </c>
      <c r="G35" s="137">
        <f t="shared" si="9"/>
        <v>0</v>
      </c>
      <c r="H35" s="133"/>
      <c r="I35" s="138">
        <f t="shared" si="10"/>
        <v>0</v>
      </c>
      <c r="J35" s="137">
        <f t="shared" si="11"/>
        <v>0</v>
      </c>
      <c r="K35" s="139">
        <f t="shared" si="12"/>
        <v>0</v>
      </c>
      <c r="L35" s="140">
        <f t="shared" si="13"/>
        <v>0</v>
      </c>
      <c r="M35" s="92"/>
    </row>
    <row r="36" spans="1:13" ht="15" customHeight="1" x14ac:dyDescent="0.25">
      <c r="A36" s="39"/>
      <c r="B36" s="132"/>
      <c r="C36" s="133"/>
      <c r="D36" s="134">
        <v>40</v>
      </c>
      <c r="E36" s="135">
        <f t="shared" si="7"/>
        <v>0.15</v>
      </c>
      <c r="F36" s="136">
        <f t="shared" si="8"/>
        <v>0</v>
      </c>
      <c r="G36" s="137">
        <f t="shared" si="9"/>
        <v>0</v>
      </c>
      <c r="H36" s="133"/>
      <c r="I36" s="138">
        <f t="shared" si="10"/>
        <v>0</v>
      </c>
      <c r="J36" s="137">
        <f t="shared" si="11"/>
        <v>0</v>
      </c>
      <c r="K36" s="139">
        <f t="shared" si="12"/>
        <v>0</v>
      </c>
      <c r="L36" s="140">
        <f t="shared" si="13"/>
        <v>0</v>
      </c>
      <c r="M36" s="92"/>
    </row>
    <row r="37" spans="1:13" ht="15" customHeight="1" x14ac:dyDescent="0.25">
      <c r="A37" s="39"/>
      <c r="B37" s="132"/>
      <c r="C37" s="133"/>
      <c r="D37" s="134">
        <v>40</v>
      </c>
      <c r="E37" s="135">
        <f t="shared" si="7"/>
        <v>0.15</v>
      </c>
      <c r="F37" s="136">
        <f t="shared" si="8"/>
        <v>0</v>
      </c>
      <c r="G37" s="137">
        <f t="shared" si="9"/>
        <v>0</v>
      </c>
      <c r="H37" s="133"/>
      <c r="I37" s="138">
        <f t="shared" si="10"/>
        <v>0</v>
      </c>
      <c r="J37" s="137">
        <f t="shared" si="11"/>
        <v>0</v>
      </c>
      <c r="K37" s="139">
        <f t="shared" si="12"/>
        <v>0</v>
      </c>
      <c r="L37" s="140">
        <f t="shared" si="13"/>
        <v>0</v>
      </c>
      <c r="M37" s="92"/>
    </row>
    <row r="38" spans="1:13" ht="15" customHeight="1" x14ac:dyDescent="0.25">
      <c r="A38" s="39"/>
      <c r="B38" s="142"/>
      <c r="C38" s="143"/>
      <c r="D38" s="144">
        <v>40</v>
      </c>
      <c r="E38" s="145">
        <f t="shared" si="7"/>
        <v>0.15</v>
      </c>
      <c r="F38" s="146">
        <f t="shared" si="8"/>
        <v>0</v>
      </c>
      <c r="G38" s="147">
        <f t="shared" si="9"/>
        <v>0</v>
      </c>
      <c r="H38" s="143"/>
      <c r="I38" s="148">
        <f t="shared" si="10"/>
        <v>0</v>
      </c>
      <c r="J38" s="147">
        <f t="shared" si="11"/>
        <v>0</v>
      </c>
      <c r="K38" s="149">
        <f t="shared" si="12"/>
        <v>0</v>
      </c>
      <c r="L38" s="150">
        <f t="shared" si="13"/>
        <v>0</v>
      </c>
      <c r="M38" s="92"/>
    </row>
    <row r="39" spans="1:13" ht="22.5" customHeight="1" x14ac:dyDescent="0.25">
      <c r="A39" s="39"/>
      <c r="B39" s="151" t="s">
        <v>136</v>
      </c>
      <c r="C39" s="152"/>
      <c r="D39" s="152"/>
      <c r="E39" s="152"/>
      <c r="F39" s="152"/>
      <c r="G39" s="153">
        <f>SUM(G24:G38)</f>
        <v>35880</v>
      </c>
      <c r="H39" s="154"/>
      <c r="I39" s="152"/>
      <c r="J39" s="155">
        <f>SUM(J24:J38)</f>
        <v>38272</v>
      </c>
      <c r="K39" s="156">
        <f>SUM(K24:K38)</f>
        <v>45.999999999999943</v>
      </c>
      <c r="L39" s="157">
        <f>SUM(L24:L38)</f>
        <v>2391.9999999999973</v>
      </c>
      <c r="M39" s="92"/>
    </row>
    <row r="40" spans="1:13" ht="12" customHeight="1" x14ac:dyDescent="0.25">
      <c r="A40" s="39"/>
      <c r="F40" s="158"/>
      <c r="G40" s="39"/>
      <c r="H40" s="39"/>
      <c r="I40" s="39"/>
      <c r="J40" s="39"/>
      <c r="K40" s="39"/>
      <c r="L40" s="39"/>
    </row>
    <row r="41" spans="1:13" ht="49.5" customHeight="1" x14ac:dyDescent="0.25">
      <c r="A41" s="39"/>
      <c r="B41" s="159" t="s">
        <v>137</v>
      </c>
      <c r="C41" s="603" t="s">
        <v>138</v>
      </c>
      <c r="D41" s="603"/>
      <c r="E41" s="603"/>
      <c r="F41" s="160"/>
      <c r="G41" s="39"/>
      <c r="H41" s="39"/>
      <c r="I41" s="39"/>
      <c r="J41" s="39"/>
      <c r="K41" s="39"/>
      <c r="L41" s="39"/>
    </row>
    <row r="42" spans="1:13" ht="15" customHeight="1" x14ac:dyDescent="0.25">
      <c r="A42" s="39"/>
      <c r="B42" s="160"/>
      <c r="C42" s="160"/>
      <c r="D42" s="160"/>
      <c r="E42" s="160"/>
      <c r="F42" s="160"/>
      <c r="G42" s="39"/>
      <c r="H42" s="39"/>
      <c r="I42" s="39"/>
      <c r="J42" s="39"/>
      <c r="K42" s="39"/>
      <c r="L42" s="39"/>
    </row>
    <row r="43" spans="1:13" ht="15" customHeight="1" x14ac:dyDescent="0.25">
      <c r="A43" s="39"/>
      <c r="B43" s="160"/>
      <c r="C43" s="160"/>
      <c r="D43" s="160"/>
      <c r="E43" s="160"/>
      <c r="F43" s="160"/>
      <c r="G43" s="161"/>
      <c r="H43" s="39"/>
      <c r="I43" s="39"/>
      <c r="J43" s="39"/>
      <c r="K43" s="39"/>
      <c r="L43" s="39"/>
    </row>
  </sheetData>
  <mergeCells count="16">
    <mergeCell ref="E1:L2"/>
    <mergeCell ref="E3:L3"/>
    <mergeCell ref="B4:L4"/>
    <mergeCell ref="B5:L5"/>
    <mergeCell ref="B7:C7"/>
    <mergeCell ref="E7:F7"/>
    <mergeCell ref="H7:I7"/>
    <mergeCell ref="K7:L7"/>
    <mergeCell ref="B12:L12"/>
    <mergeCell ref="B22:L22"/>
    <mergeCell ref="C41:E41"/>
    <mergeCell ref="E8:F8"/>
    <mergeCell ref="B9:C9"/>
    <mergeCell ref="E9:F9"/>
    <mergeCell ref="H9:I9"/>
    <mergeCell ref="K9:L9"/>
  </mergeCells>
  <pageMargins left="0.7" right="0.7" top="0.75" bottom="0.75"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FFFF6"/>
  </sheetPr>
  <dimension ref="A1:S50"/>
  <sheetViews>
    <sheetView showGridLines="0" topLeftCell="A3" zoomScaleNormal="100" workbookViewId="0">
      <selection activeCell="D1" sqref="D1"/>
    </sheetView>
  </sheetViews>
  <sheetFormatPr defaultColWidth="8.7109375" defaultRowHeight="15" x14ac:dyDescent="0.25"/>
  <cols>
    <col min="1" max="1" width="21.7109375" customWidth="1"/>
    <col min="2" max="2" width="9.7109375" customWidth="1"/>
    <col min="3" max="3" width="12.28515625" customWidth="1"/>
    <col min="4" max="4" width="10.85546875" customWidth="1"/>
    <col min="5" max="5" width="16" customWidth="1"/>
    <col min="6" max="6" width="10.7109375" customWidth="1"/>
    <col min="7" max="7" width="13.7109375" customWidth="1"/>
    <col min="8" max="8" width="8" customWidth="1"/>
    <col min="9" max="9" width="21.7109375" customWidth="1"/>
    <col min="10" max="11" width="11" customWidth="1"/>
    <col min="12" max="12" width="9" customWidth="1"/>
    <col min="13" max="13" width="18.7109375" customWidth="1"/>
    <col min="15" max="15" width="13.28515625" customWidth="1"/>
    <col min="16" max="16" width="9.5703125" customWidth="1"/>
    <col min="17" max="17" width="14.5703125" customWidth="1"/>
    <col min="18" max="18" width="17.42578125" customWidth="1"/>
    <col min="19" max="19" width="10.42578125" customWidth="1"/>
  </cols>
  <sheetData>
    <row r="1" spans="1:19" ht="68.25" customHeight="1" x14ac:dyDescent="0.25">
      <c r="A1" s="636"/>
      <c r="B1" s="636"/>
      <c r="C1" s="636"/>
      <c r="D1" s="40"/>
      <c r="E1" s="637" t="s">
        <v>139</v>
      </c>
      <c r="F1" s="637"/>
      <c r="G1" s="637"/>
      <c r="H1" s="637"/>
      <c r="I1" s="637"/>
      <c r="J1" s="637"/>
      <c r="K1" s="637"/>
      <c r="L1" s="47"/>
      <c r="M1" s="39"/>
      <c r="N1" s="39"/>
    </row>
    <row r="2" spans="1:19" ht="21" customHeight="1" x14ac:dyDescent="0.25">
      <c r="A2" s="638"/>
      <c r="B2" s="638"/>
      <c r="C2" s="638"/>
      <c r="D2" s="53"/>
      <c r="E2" s="639" t="s">
        <v>140</v>
      </c>
      <c r="F2" s="639"/>
      <c r="G2" s="639"/>
      <c r="H2" s="639"/>
      <c r="I2" s="639"/>
      <c r="J2" s="639"/>
      <c r="K2" s="639"/>
      <c r="L2" s="47"/>
      <c r="M2" s="39"/>
      <c r="N2" s="39"/>
    </row>
    <row r="3" spans="1:19" ht="44.25" customHeight="1" x14ac:dyDescent="0.25">
      <c r="A3" s="640" t="s">
        <v>141</v>
      </c>
      <c r="B3" s="640"/>
      <c r="C3" s="640"/>
      <c r="D3" s="640"/>
      <c r="E3" s="640"/>
      <c r="F3" s="640"/>
      <c r="G3" s="640"/>
      <c r="H3" s="640"/>
      <c r="I3" s="640"/>
      <c r="J3" s="640"/>
      <c r="K3" s="640"/>
      <c r="L3" s="640"/>
      <c r="M3" s="640"/>
      <c r="N3" s="39"/>
    </row>
    <row r="4" spans="1:19" ht="15" customHeight="1" x14ac:dyDescent="0.25">
      <c r="A4" s="92"/>
      <c r="B4" s="92"/>
      <c r="C4" s="92"/>
      <c r="D4" s="92"/>
      <c r="E4" s="92"/>
      <c r="F4" s="92"/>
      <c r="G4" s="92"/>
      <c r="H4" s="92"/>
      <c r="I4" s="92"/>
      <c r="J4" s="92"/>
      <c r="K4" s="92"/>
      <c r="L4" s="92"/>
      <c r="M4" s="92"/>
      <c r="N4" s="39"/>
    </row>
    <row r="5" spans="1:19" ht="30" customHeight="1" x14ac:dyDescent="0.25">
      <c r="A5" s="630" t="s">
        <v>142</v>
      </c>
      <c r="B5" s="630"/>
      <c r="C5" s="630"/>
      <c r="D5" s="162"/>
      <c r="E5" s="631" t="s">
        <v>143</v>
      </c>
      <c r="F5" s="631"/>
      <c r="G5" s="631"/>
      <c r="I5" s="630" t="s">
        <v>144</v>
      </c>
      <c r="J5" s="630"/>
      <c r="K5" s="630"/>
      <c r="M5" s="632" t="s">
        <v>145</v>
      </c>
      <c r="N5" s="632"/>
      <c r="O5" s="632"/>
      <c r="P5" s="163"/>
      <c r="Q5" s="576"/>
      <c r="R5" s="576"/>
      <c r="S5" s="576"/>
    </row>
    <row r="6" spans="1:19" ht="24" customHeight="1" x14ac:dyDescent="0.25">
      <c r="A6" s="633">
        <f>$B$27</f>
        <v>39</v>
      </c>
      <c r="B6" s="633"/>
      <c r="C6" s="633"/>
      <c r="D6" s="164"/>
      <c r="E6" s="634">
        <v>3</v>
      </c>
      <c r="F6" s="634"/>
      <c r="G6" s="634"/>
      <c r="I6" s="165">
        <v>1</v>
      </c>
      <c r="J6" s="166"/>
      <c r="K6" s="167"/>
      <c r="M6" s="635">
        <f>SUM(I6/SUM(A6))</f>
        <v>2.564102564102564E-2</v>
      </c>
      <c r="N6" s="635"/>
      <c r="O6" s="635"/>
      <c r="P6" s="168"/>
      <c r="Q6" s="576"/>
      <c r="R6" s="576"/>
      <c r="S6" s="576"/>
    </row>
    <row r="7" spans="1:19" ht="15" customHeight="1" x14ac:dyDescent="0.25">
      <c r="A7" s="169"/>
      <c r="B7" s="170"/>
      <c r="C7" s="171"/>
      <c r="D7" s="160"/>
      <c r="E7" s="626"/>
      <c r="F7" s="626"/>
      <c r="G7" s="626"/>
      <c r="I7" s="627"/>
      <c r="J7" s="627"/>
      <c r="K7" s="627"/>
      <c r="M7" s="172"/>
      <c r="N7" s="173"/>
      <c r="O7" s="174"/>
      <c r="P7" s="175"/>
      <c r="Q7" s="576"/>
      <c r="R7" s="576"/>
      <c r="S7" s="576"/>
    </row>
    <row r="8" spans="1:19" ht="15" customHeight="1" x14ac:dyDescent="0.25">
      <c r="A8" s="92"/>
      <c r="B8" s="92"/>
      <c r="C8" s="92"/>
      <c r="D8" s="92"/>
      <c r="E8" s="92"/>
      <c r="F8" s="92"/>
      <c r="G8" s="92"/>
      <c r="H8" s="92"/>
      <c r="I8" s="92"/>
      <c r="J8" s="92"/>
      <c r="K8" s="92"/>
      <c r="M8" s="92"/>
      <c r="N8" s="92"/>
      <c r="O8" s="39"/>
    </row>
    <row r="9" spans="1:19" ht="15.75" customHeight="1" x14ac:dyDescent="0.25">
      <c r="A9" s="628" t="s">
        <v>146</v>
      </c>
      <c r="B9" s="628"/>
      <c r="C9" s="628"/>
      <c r="D9" s="176"/>
      <c r="E9" s="623" t="s">
        <v>147</v>
      </c>
      <c r="F9" s="623"/>
      <c r="G9" s="623"/>
      <c r="H9" s="92"/>
      <c r="I9" s="629" t="s">
        <v>148</v>
      </c>
      <c r="J9" s="629"/>
      <c r="K9" s="629"/>
      <c r="L9" s="177"/>
      <c r="M9" s="622" t="s">
        <v>149</v>
      </c>
      <c r="N9" s="622"/>
      <c r="O9" s="622"/>
      <c r="Q9" s="623" t="s">
        <v>150</v>
      </c>
      <c r="R9" s="623"/>
      <c r="S9" s="623"/>
    </row>
    <row r="10" spans="1:19" ht="15.75" customHeight="1" x14ac:dyDescent="0.25">
      <c r="A10" s="178" t="s">
        <v>151</v>
      </c>
      <c r="B10" s="178" t="s">
        <v>152</v>
      </c>
      <c r="C10" s="178"/>
      <c r="D10" s="162"/>
      <c r="E10" s="178" t="s">
        <v>151</v>
      </c>
      <c r="F10" s="178" t="s">
        <v>152</v>
      </c>
      <c r="G10" s="178"/>
      <c r="H10" s="160"/>
      <c r="I10" s="178" t="s">
        <v>151</v>
      </c>
      <c r="J10" s="178" t="s">
        <v>152</v>
      </c>
      <c r="K10" s="178"/>
      <c r="L10" s="162"/>
      <c r="M10" s="178" t="s">
        <v>151</v>
      </c>
      <c r="N10" s="178" t="s">
        <v>152</v>
      </c>
      <c r="O10" s="178"/>
      <c r="Q10" s="178" t="s">
        <v>151</v>
      </c>
      <c r="R10" s="178" t="s">
        <v>152</v>
      </c>
      <c r="S10" s="178"/>
    </row>
    <row r="11" spans="1:19" ht="21.75" customHeight="1" x14ac:dyDescent="0.25">
      <c r="A11" s="179" t="s">
        <v>153</v>
      </c>
      <c r="B11" s="180"/>
      <c r="C11" s="181"/>
      <c r="D11" s="182"/>
      <c r="E11" s="179" t="s">
        <v>153</v>
      </c>
      <c r="F11" s="180"/>
      <c r="G11" s="181"/>
      <c r="H11" s="160"/>
      <c r="I11" s="179" t="s">
        <v>153</v>
      </c>
      <c r="J11" s="180"/>
      <c r="K11" s="181"/>
      <c r="L11" s="162"/>
      <c r="M11" s="179" t="s">
        <v>153</v>
      </c>
      <c r="N11" s="180"/>
      <c r="O11" s="181"/>
      <c r="Q11" s="179" t="s">
        <v>153</v>
      </c>
      <c r="R11" s="180"/>
      <c r="S11" s="181"/>
    </row>
    <row r="12" spans="1:19" ht="15" customHeight="1" x14ac:dyDescent="0.25">
      <c r="A12" s="183" t="s">
        <v>154</v>
      </c>
      <c r="B12" s="184">
        <v>5</v>
      </c>
      <c r="C12" s="573"/>
      <c r="D12" s="160"/>
      <c r="E12" s="183" t="s">
        <v>154</v>
      </c>
      <c r="F12" s="184">
        <v>3</v>
      </c>
      <c r="G12" s="571"/>
      <c r="H12" s="160"/>
      <c r="I12" s="183" t="s">
        <v>154</v>
      </c>
      <c r="J12" s="184">
        <v>3</v>
      </c>
      <c r="K12" s="573"/>
      <c r="L12" s="182"/>
      <c r="M12" s="183" t="s">
        <v>154</v>
      </c>
      <c r="N12" s="184">
        <v>3</v>
      </c>
      <c r="O12" s="573"/>
      <c r="Q12" s="183" t="s">
        <v>154</v>
      </c>
      <c r="R12" s="184">
        <v>3</v>
      </c>
      <c r="S12" s="573"/>
    </row>
    <row r="13" spans="1:19" ht="15" customHeight="1" x14ac:dyDescent="0.25">
      <c r="A13" s="183" t="s">
        <v>155</v>
      </c>
      <c r="B13" s="185">
        <v>4</v>
      </c>
      <c r="C13" s="572"/>
      <c r="D13" s="160"/>
      <c r="E13" s="183" t="s">
        <v>155</v>
      </c>
      <c r="F13" s="185">
        <v>2</v>
      </c>
      <c r="G13" s="572"/>
      <c r="H13" s="160"/>
      <c r="I13" s="183" t="s">
        <v>155</v>
      </c>
      <c r="J13" s="185">
        <v>2</v>
      </c>
      <c r="K13" s="572"/>
      <c r="L13" s="160"/>
      <c r="M13" s="183" t="s">
        <v>155</v>
      </c>
      <c r="N13" s="185">
        <v>2</v>
      </c>
      <c r="O13" s="573"/>
      <c r="Q13" s="183" t="s">
        <v>155</v>
      </c>
      <c r="R13" s="185">
        <v>2</v>
      </c>
      <c r="S13" s="573"/>
    </row>
    <row r="14" spans="1:19" ht="15" customHeight="1" x14ac:dyDescent="0.25">
      <c r="A14" s="183" t="s">
        <v>156</v>
      </c>
      <c r="B14" s="185">
        <v>10</v>
      </c>
      <c r="C14" s="572"/>
      <c r="D14" s="160"/>
      <c r="E14" s="183" t="s">
        <v>156</v>
      </c>
      <c r="F14" s="185">
        <v>5</v>
      </c>
      <c r="G14" s="572"/>
      <c r="H14" s="160"/>
      <c r="I14" s="183" t="s">
        <v>156</v>
      </c>
      <c r="J14" s="185">
        <v>5</v>
      </c>
      <c r="K14" s="572"/>
      <c r="L14" s="160"/>
      <c r="M14" s="183" t="s">
        <v>156</v>
      </c>
      <c r="N14" s="185">
        <v>5</v>
      </c>
      <c r="O14" s="573"/>
      <c r="Q14" s="183" t="s">
        <v>156</v>
      </c>
      <c r="R14" s="185">
        <v>5</v>
      </c>
      <c r="S14" s="573"/>
    </row>
    <row r="15" spans="1:19" ht="15" customHeight="1" x14ac:dyDescent="0.25">
      <c r="A15" s="186" t="s">
        <v>142</v>
      </c>
      <c r="B15" s="187">
        <f>SUM(B12:B14)</f>
        <v>19</v>
      </c>
      <c r="C15" s="188"/>
      <c r="D15" s="162"/>
      <c r="E15" s="186" t="s">
        <v>142</v>
      </c>
      <c r="F15" s="189">
        <f>SUM(F12:F14)</f>
        <v>10</v>
      </c>
      <c r="G15" s="188"/>
      <c r="H15" s="160"/>
      <c r="I15" s="186" t="s">
        <v>142</v>
      </c>
      <c r="J15" s="187">
        <f>SUM(J12:J14)</f>
        <v>10</v>
      </c>
      <c r="K15" s="188"/>
      <c r="L15" s="160"/>
      <c r="M15" s="186" t="s">
        <v>142</v>
      </c>
      <c r="N15" s="187">
        <f>SUM(N12:N14)</f>
        <v>10</v>
      </c>
      <c r="O15" s="188"/>
      <c r="Q15" s="186" t="s">
        <v>142</v>
      </c>
      <c r="R15" s="189">
        <f>SUM(R12:R14)</f>
        <v>10</v>
      </c>
      <c r="S15" s="188"/>
    </row>
    <row r="16" spans="1:19" ht="7.5" customHeight="1" x14ac:dyDescent="0.25">
      <c r="A16" s="190"/>
      <c r="B16" s="190"/>
      <c r="C16" s="190"/>
      <c r="D16" s="162"/>
      <c r="E16" s="190"/>
      <c r="F16" s="190"/>
      <c r="G16" s="190"/>
      <c r="H16" s="160"/>
      <c r="I16" s="190"/>
      <c r="J16" s="190"/>
      <c r="K16" s="190"/>
      <c r="L16" s="160"/>
      <c r="M16" s="190"/>
      <c r="N16" s="190"/>
      <c r="O16" s="190"/>
      <c r="Q16" s="190"/>
      <c r="R16" s="190"/>
      <c r="S16" s="190"/>
    </row>
    <row r="17" spans="1:19" ht="15" customHeight="1" x14ac:dyDescent="0.25">
      <c r="A17" s="191" t="s">
        <v>157</v>
      </c>
      <c r="B17" s="192"/>
      <c r="C17" s="193"/>
      <c r="E17" s="194" t="s">
        <v>157</v>
      </c>
      <c r="F17" s="195"/>
      <c r="G17" s="193"/>
      <c r="H17" s="160"/>
      <c r="I17" s="191" t="s">
        <v>157</v>
      </c>
      <c r="J17" s="192"/>
      <c r="K17" s="193"/>
      <c r="L17" s="160"/>
      <c r="M17" s="191" t="s">
        <v>157</v>
      </c>
      <c r="N17" s="192"/>
      <c r="O17" s="193"/>
      <c r="Q17" s="194" t="s">
        <v>157</v>
      </c>
      <c r="R17" s="195"/>
      <c r="S17" s="193"/>
    </row>
    <row r="18" spans="1:19" ht="15" customHeight="1" x14ac:dyDescent="0.25">
      <c r="A18" s="183" t="s">
        <v>143</v>
      </c>
      <c r="B18" s="185">
        <v>3</v>
      </c>
      <c r="C18" s="196">
        <f>IF(SUM(B12:B14)=0,0,B18/SUM(B12:B14))</f>
        <v>0.15789473684210525</v>
      </c>
      <c r="D18" s="160"/>
      <c r="E18" s="183" t="s">
        <v>143</v>
      </c>
      <c r="F18" s="185">
        <v>3</v>
      </c>
      <c r="G18" s="196">
        <f>IF(SUM(F12:F14)=0,0,F18/SUM(F12:F14))</f>
        <v>0.3</v>
      </c>
      <c r="H18" s="160"/>
      <c r="I18" s="183" t="s">
        <v>143</v>
      </c>
      <c r="J18" s="185">
        <v>3</v>
      </c>
      <c r="K18" s="196">
        <f>IF(SUM(J12:J14)=0,0,J18/SUM(J12:J14))</f>
        <v>0.3</v>
      </c>
      <c r="L18" s="160"/>
      <c r="M18" s="183" t="s">
        <v>143</v>
      </c>
      <c r="N18" s="185">
        <v>3</v>
      </c>
      <c r="O18" s="196">
        <f>IF(SUM(N12:N14)=0,0,N18/SUM(N12:N14))</f>
        <v>0.3</v>
      </c>
      <c r="Q18" s="183" t="s">
        <v>143</v>
      </c>
      <c r="R18" s="185">
        <v>3</v>
      </c>
      <c r="S18" s="196">
        <f>IF(SUM(R12:R14)=0,0,R18/SUM(R12:R14))</f>
        <v>0.3</v>
      </c>
    </row>
    <row r="19" spans="1:19" ht="15" customHeight="1" x14ac:dyDescent="0.25">
      <c r="A19" s="183" t="s">
        <v>158</v>
      </c>
      <c r="B19" s="185">
        <v>2</v>
      </c>
      <c r="C19" s="196">
        <f>IF(B18=0,0,B19/B18)</f>
        <v>0.66666666666666663</v>
      </c>
      <c r="D19" s="160"/>
      <c r="E19" s="183" t="s">
        <v>158</v>
      </c>
      <c r="F19" s="185">
        <v>2</v>
      </c>
      <c r="G19" s="196">
        <f>IF(F18=0,0,F19/F18)</f>
        <v>0.66666666666666663</v>
      </c>
      <c r="H19" s="160"/>
      <c r="I19" s="183" t="s">
        <v>158</v>
      </c>
      <c r="J19" s="185">
        <v>2</v>
      </c>
      <c r="K19" s="196">
        <f>IF(J18=0,0,J19/J18)</f>
        <v>0.66666666666666663</v>
      </c>
      <c r="L19" s="160"/>
      <c r="M19" s="183" t="s">
        <v>158</v>
      </c>
      <c r="N19" s="185">
        <v>2</v>
      </c>
      <c r="O19" s="196">
        <f>IF(N18=0,0,N19/N18)</f>
        <v>0.66666666666666663</v>
      </c>
      <c r="Q19" s="183" t="s">
        <v>158</v>
      </c>
      <c r="R19" s="185">
        <v>2</v>
      </c>
      <c r="S19" s="196">
        <f>IF(R18=0,0,R19/R18)</f>
        <v>0.66666666666666663</v>
      </c>
    </row>
    <row r="20" spans="1:19" ht="15" customHeight="1" x14ac:dyDescent="0.25">
      <c r="A20" s="183" t="s">
        <v>144</v>
      </c>
      <c r="B20" s="185">
        <v>1</v>
      </c>
      <c r="C20" s="196">
        <f>IF(B19=0,0,B20/B19)</f>
        <v>0.5</v>
      </c>
      <c r="D20" s="160"/>
      <c r="E20" s="183" t="s">
        <v>144</v>
      </c>
      <c r="F20" s="185">
        <v>1</v>
      </c>
      <c r="G20" s="196">
        <f>IF(F19=0,0,F20/F19)</f>
        <v>0.5</v>
      </c>
      <c r="H20" s="160"/>
      <c r="I20" s="183" t="s">
        <v>144</v>
      </c>
      <c r="J20" s="185">
        <v>1</v>
      </c>
      <c r="K20" s="196">
        <f>IF(J19=0,0,J20/J19)</f>
        <v>0.5</v>
      </c>
      <c r="L20" s="160"/>
      <c r="M20" s="183" t="s">
        <v>144</v>
      </c>
      <c r="N20" s="185">
        <v>1</v>
      </c>
      <c r="O20" s="196">
        <f>IF(N19=0,0,N20/N19)</f>
        <v>0.5</v>
      </c>
      <c r="Q20" s="183" t="s">
        <v>144</v>
      </c>
      <c r="R20" s="185">
        <v>1</v>
      </c>
      <c r="S20" s="196">
        <f>IF(R19=0,0,R20/R19)</f>
        <v>0.5</v>
      </c>
    </row>
    <row r="21" spans="1:19" ht="30" customHeight="1" x14ac:dyDescent="0.25">
      <c r="A21" s="197" t="s">
        <v>159</v>
      </c>
      <c r="B21" s="198"/>
      <c r="C21" s="199">
        <f>IF(SUM(B12:B14)=0,0,B20/SUM(B12:B14))</f>
        <v>5.2631578947368418E-2</v>
      </c>
      <c r="D21" s="162"/>
      <c r="E21" s="197" t="s">
        <v>159</v>
      </c>
      <c r="F21" s="198"/>
      <c r="G21" s="199">
        <f>IF(SUM(F12:F14)=0,0,F20/SUM(F12:F14))</f>
        <v>0.1</v>
      </c>
      <c r="H21" s="160"/>
      <c r="I21" s="197" t="s">
        <v>159</v>
      </c>
      <c r="J21" s="198"/>
      <c r="K21" s="199">
        <f>IF(SUM(J12:J14)=0,0,J20/SUM(J12:J14))</f>
        <v>0.1</v>
      </c>
      <c r="L21" s="162"/>
      <c r="M21" s="197" t="s">
        <v>159</v>
      </c>
      <c r="N21" s="198"/>
      <c r="O21" s="199">
        <f>IF(SUM(N12:N14)=0,0,N20/SUM(N12:N14))</f>
        <v>0.1</v>
      </c>
      <c r="Q21" s="200" t="s">
        <v>159</v>
      </c>
      <c r="R21" s="201"/>
      <c r="S21" s="202">
        <f>IF(SUM(R12:R14)=0,0,R20/SUM(R12:R14))</f>
        <v>0.1</v>
      </c>
    </row>
    <row r="22" spans="1:19" ht="15" customHeight="1" x14ac:dyDescent="0.25">
      <c r="A22" s="92"/>
      <c r="B22" s="92"/>
      <c r="C22" s="92"/>
      <c r="D22" s="92"/>
      <c r="E22" s="92"/>
      <c r="F22" s="92"/>
      <c r="G22" s="92"/>
      <c r="H22" s="92"/>
      <c r="I22" s="92"/>
      <c r="J22" s="92"/>
      <c r="K22" s="92"/>
      <c r="L22" s="92"/>
      <c r="M22" s="92"/>
      <c r="N22" s="39"/>
    </row>
    <row r="23" spans="1:19" ht="15" customHeight="1" x14ac:dyDescent="0.25">
      <c r="A23" s="92"/>
      <c r="B23" s="92"/>
      <c r="C23" s="92"/>
      <c r="D23" s="160"/>
      <c r="E23" s="160"/>
      <c r="F23" s="92"/>
      <c r="G23" s="92"/>
      <c r="H23" s="92"/>
      <c r="I23" s="92"/>
      <c r="J23" s="92"/>
      <c r="K23" s="92"/>
      <c r="L23" s="92"/>
      <c r="M23" s="92"/>
      <c r="N23" s="39"/>
    </row>
    <row r="24" spans="1:19" ht="15.75" customHeight="1" x14ac:dyDescent="0.25">
      <c r="D24" s="203"/>
      <c r="E24" s="203"/>
      <c r="F24" s="92"/>
      <c r="G24" s="177"/>
      <c r="H24" s="92"/>
      <c r="N24" s="39"/>
    </row>
    <row r="25" spans="1:19" ht="30" customHeight="1" x14ac:dyDescent="0.25">
      <c r="A25" s="204" t="s">
        <v>160</v>
      </c>
      <c r="B25" s="624"/>
      <c r="C25" s="624"/>
      <c r="D25" s="624"/>
      <c r="E25" s="624"/>
      <c r="F25" s="160"/>
      <c r="G25" s="162"/>
      <c r="H25" s="92"/>
      <c r="M25" s="205" t="s">
        <v>161</v>
      </c>
      <c r="N25" s="206"/>
      <c r="O25" s="206"/>
      <c r="P25" s="206"/>
      <c r="Q25" s="206"/>
      <c r="R25" s="207"/>
    </row>
    <row r="26" spans="1:19" ht="25.5" customHeight="1" x14ac:dyDescent="0.25">
      <c r="A26" s="208" t="s">
        <v>162</v>
      </c>
      <c r="B26" s="625" t="s">
        <v>11</v>
      </c>
      <c r="C26" s="625"/>
      <c r="D26" s="625" t="s">
        <v>163</v>
      </c>
      <c r="E26" s="625"/>
      <c r="F26" s="160"/>
      <c r="G26" s="182"/>
      <c r="H26" s="92"/>
      <c r="M26" s="209" t="s">
        <v>164</v>
      </c>
      <c r="N26" s="210" t="s">
        <v>165</v>
      </c>
      <c r="O26" s="210" t="s">
        <v>143</v>
      </c>
      <c r="P26" s="211" t="s">
        <v>158</v>
      </c>
      <c r="Q26" s="211" t="s">
        <v>144</v>
      </c>
      <c r="R26" s="212" t="s">
        <v>166</v>
      </c>
    </row>
    <row r="27" spans="1:19" ht="20.25" customHeight="1" x14ac:dyDescent="0.25">
      <c r="A27" s="183" t="s">
        <v>165</v>
      </c>
      <c r="B27" s="617">
        <f>SUM(B12:B14,F12:F14,J12:J14)</f>
        <v>39</v>
      </c>
      <c r="C27" s="617"/>
      <c r="D27" s="621"/>
      <c r="E27" s="621"/>
      <c r="F27" s="160"/>
      <c r="G27" s="213"/>
      <c r="H27" s="92"/>
      <c r="M27" s="214" t="s">
        <v>167</v>
      </c>
      <c r="N27" s="215">
        <v>40</v>
      </c>
      <c r="O27" s="215">
        <v>19</v>
      </c>
      <c r="P27" s="215">
        <v>26</v>
      </c>
      <c r="Q27" s="215"/>
      <c r="R27" s="216">
        <f t="shared" ref="R27:R38" si="0">IF(N27=0,0,Q27/N27)</f>
        <v>0</v>
      </c>
    </row>
    <row r="28" spans="1:19" ht="20.25" customHeight="1" x14ac:dyDescent="0.25">
      <c r="A28" s="183" t="s">
        <v>143</v>
      </c>
      <c r="B28" s="617">
        <f>SUM(B18,F18,J18)</f>
        <v>9</v>
      </c>
      <c r="C28" s="617"/>
      <c r="D28" s="618">
        <f>IF(B27=0,0,B28/B27)</f>
        <v>0.23076923076923078</v>
      </c>
      <c r="E28" s="618"/>
      <c r="F28" s="160"/>
      <c r="G28" s="213"/>
      <c r="H28" s="92"/>
      <c r="M28" s="214" t="s">
        <v>168</v>
      </c>
      <c r="N28" s="215"/>
      <c r="O28" s="215"/>
      <c r="P28" s="215"/>
      <c r="Q28" s="215"/>
      <c r="R28" s="216">
        <f t="shared" si="0"/>
        <v>0</v>
      </c>
    </row>
    <row r="29" spans="1:19" ht="19.5" customHeight="1" x14ac:dyDescent="0.25">
      <c r="A29" s="183" t="s">
        <v>158</v>
      </c>
      <c r="B29" s="617">
        <f>SUM(B19,F19,J19)</f>
        <v>6</v>
      </c>
      <c r="C29" s="617"/>
      <c r="D29" s="618">
        <f>IF(B28=0,0,B29/B28)</f>
        <v>0.66666666666666663</v>
      </c>
      <c r="E29" s="618"/>
      <c r="F29" s="160"/>
      <c r="G29" s="213"/>
      <c r="H29" s="92"/>
      <c r="M29" s="214" t="s">
        <v>169</v>
      </c>
      <c r="N29" s="215"/>
      <c r="O29" s="215"/>
      <c r="P29" s="215"/>
      <c r="Q29" s="215"/>
      <c r="R29" s="216">
        <f t="shared" si="0"/>
        <v>0</v>
      </c>
    </row>
    <row r="30" spans="1:19" ht="20.25" customHeight="1" x14ac:dyDescent="0.25">
      <c r="A30" s="183" t="s">
        <v>144</v>
      </c>
      <c r="B30" s="617">
        <f>SUM(B20,F20,J20)</f>
        <v>3</v>
      </c>
      <c r="C30" s="617"/>
      <c r="D30" s="618">
        <f>IF(B29=0,0,B30/B29)</f>
        <v>0.5</v>
      </c>
      <c r="E30" s="618"/>
      <c r="F30" s="160"/>
      <c r="G30" s="213"/>
      <c r="H30" s="92"/>
      <c r="M30" s="214" t="s">
        <v>170</v>
      </c>
      <c r="N30" s="215"/>
      <c r="O30" s="215"/>
      <c r="P30" s="215"/>
      <c r="Q30" s="215"/>
      <c r="R30" s="216">
        <f t="shared" si="0"/>
        <v>0</v>
      </c>
    </row>
    <row r="31" spans="1:19" ht="36" customHeight="1" x14ac:dyDescent="0.25">
      <c r="A31" s="217" t="s">
        <v>171</v>
      </c>
      <c r="B31" s="619"/>
      <c r="C31" s="619"/>
      <c r="D31" s="620">
        <f>IF(B27=0,0,B30/B27)</f>
        <v>7.6923076923076927E-2</v>
      </c>
      <c r="E31" s="620"/>
      <c r="F31" s="160"/>
      <c r="G31" s="213"/>
      <c r="H31" s="92"/>
      <c r="I31" s="92"/>
      <c r="J31" s="92"/>
      <c r="K31" s="92"/>
      <c r="L31" s="92"/>
      <c r="M31" s="214" t="s">
        <v>172</v>
      </c>
      <c r="N31" s="215"/>
      <c r="O31" s="215"/>
      <c r="P31" s="215"/>
      <c r="Q31" s="215"/>
      <c r="R31" s="216">
        <f t="shared" si="0"/>
        <v>0</v>
      </c>
    </row>
    <row r="32" spans="1:19" ht="30" customHeight="1" x14ac:dyDescent="0.25">
      <c r="D32" s="162"/>
      <c r="E32" s="162"/>
      <c r="F32" s="160"/>
      <c r="G32" s="162"/>
      <c r="H32" s="92"/>
      <c r="I32" s="92"/>
      <c r="J32" s="92"/>
      <c r="K32" s="92"/>
      <c r="L32" s="92"/>
      <c r="M32" s="214" t="s">
        <v>173</v>
      </c>
      <c r="N32" s="215"/>
      <c r="O32" s="215"/>
      <c r="P32" s="215"/>
      <c r="Q32" s="215"/>
      <c r="R32" s="216">
        <f t="shared" si="0"/>
        <v>0</v>
      </c>
    </row>
    <row r="33" spans="4:18" ht="15" customHeight="1" x14ac:dyDescent="0.25">
      <c r="D33" s="92"/>
      <c r="E33" s="92"/>
      <c r="F33" s="92"/>
      <c r="G33" s="92"/>
      <c r="H33" s="92"/>
      <c r="I33" s="92"/>
      <c r="J33" s="92"/>
      <c r="K33" s="92"/>
      <c r="L33" s="92"/>
      <c r="M33" s="214" t="s">
        <v>174</v>
      </c>
      <c r="N33" s="215"/>
      <c r="O33" s="215"/>
      <c r="P33" s="215"/>
      <c r="Q33" s="215"/>
      <c r="R33" s="216">
        <f t="shared" si="0"/>
        <v>0</v>
      </c>
    </row>
    <row r="34" spans="4:18" ht="30.75" customHeight="1" x14ac:dyDescent="0.25">
      <c r="D34" s="92"/>
      <c r="E34" s="92"/>
      <c r="F34" s="92"/>
      <c r="G34" s="92"/>
      <c r="H34" s="92"/>
      <c r="I34" s="92"/>
      <c r="J34" s="92"/>
      <c r="K34" s="92"/>
      <c r="L34" s="92"/>
      <c r="M34" s="214" t="s">
        <v>175</v>
      </c>
      <c r="N34" s="215"/>
      <c r="O34" s="215"/>
      <c r="P34" s="215"/>
      <c r="Q34" s="215"/>
      <c r="R34" s="216">
        <f t="shared" si="0"/>
        <v>0</v>
      </c>
    </row>
    <row r="35" spans="4:18" ht="51" customHeight="1" x14ac:dyDescent="0.25">
      <c r="G35" s="39"/>
      <c r="H35" s="39"/>
      <c r="I35" s="39"/>
      <c r="J35" s="39"/>
      <c r="K35" s="39"/>
      <c r="L35" s="39"/>
      <c r="M35" s="214" t="s">
        <v>176</v>
      </c>
      <c r="N35" s="215"/>
      <c r="O35" s="215"/>
      <c r="P35" s="215"/>
      <c r="Q35" s="215"/>
      <c r="R35" s="216">
        <f t="shared" si="0"/>
        <v>0</v>
      </c>
    </row>
    <row r="36" spans="4:18" ht="15" customHeight="1" x14ac:dyDescent="0.25">
      <c r="G36" s="39"/>
      <c r="H36" s="39"/>
      <c r="I36" s="39"/>
      <c r="J36" s="39"/>
      <c r="K36" s="39"/>
      <c r="L36" s="39"/>
      <c r="M36" s="214" t="s">
        <v>177</v>
      </c>
      <c r="N36" s="215"/>
      <c r="O36" s="215"/>
      <c r="P36" s="215"/>
      <c r="Q36" s="215"/>
      <c r="R36" s="216">
        <f t="shared" si="0"/>
        <v>0</v>
      </c>
    </row>
    <row r="37" spans="4:18" ht="15" customHeight="1" x14ac:dyDescent="0.25">
      <c r="G37" s="39"/>
      <c r="H37" s="39"/>
      <c r="I37" s="39"/>
      <c r="J37" s="39"/>
      <c r="K37" s="39"/>
      <c r="L37" s="39"/>
      <c r="M37" s="214" t="s">
        <v>178</v>
      </c>
      <c r="N37" s="215"/>
      <c r="O37" s="215"/>
      <c r="P37" s="215"/>
      <c r="Q37" s="215"/>
      <c r="R37" s="216">
        <f t="shared" si="0"/>
        <v>0</v>
      </c>
    </row>
    <row r="38" spans="4:18" ht="15" customHeight="1" x14ac:dyDescent="0.25">
      <c r="G38" s="39"/>
      <c r="H38" s="39"/>
      <c r="I38" s="39"/>
      <c r="J38" s="39"/>
      <c r="K38" s="39"/>
      <c r="L38" s="39"/>
      <c r="M38" s="214" t="s">
        <v>179</v>
      </c>
      <c r="N38" s="215"/>
      <c r="O38" s="215"/>
      <c r="P38" s="215"/>
      <c r="Q38" s="215"/>
      <c r="R38" s="216">
        <f t="shared" si="0"/>
        <v>0</v>
      </c>
    </row>
    <row r="39" spans="4:18" ht="15" customHeight="1" x14ac:dyDescent="0.25">
      <c r="G39" s="39"/>
      <c r="H39" s="39"/>
      <c r="I39" s="39"/>
      <c r="J39" s="39"/>
      <c r="K39" s="39"/>
      <c r="L39" s="39"/>
    </row>
    <row r="40" spans="4:18" ht="15" customHeight="1" x14ac:dyDescent="0.25">
      <c r="G40" s="39"/>
      <c r="H40" s="39"/>
      <c r="I40" s="39"/>
      <c r="J40" s="39"/>
      <c r="K40" s="39"/>
      <c r="L40" s="39"/>
      <c r="M40" s="209" t="s">
        <v>164</v>
      </c>
      <c r="N40" s="210" t="s">
        <v>165</v>
      </c>
      <c r="O40" s="210" t="s">
        <v>143</v>
      </c>
      <c r="P40" s="211" t="s">
        <v>158</v>
      </c>
      <c r="Q40" s="211" t="s">
        <v>144</v>
      </c>
      <c r="R40" s="212" t="s">
        <v>166</v>
      </c>
    </row>
    <row r="41" spans="4:18" ht="15" customHeight="1" x14ac:dyDescent="0.25">
      <c r="G41" s="39"/>
      <c r="H41" s="39"/>
      <c r="I41" s="39"/>
      <c r="J41" s="39"/>
      <c r="K41" s="39"/>
      <c r="L41" s="39"/>
      <c r="M41" s="218" t="s">
        <v>180</v>
      </c>
      <c r="N41" s="219">
        <f>SUM(N27:N38)</f>
        <v>40</v>
      </c>
      <c r="O41" s="219">
        <f>SUM(O27:O38)</f>
        <v>19</v>
      </c>
      <c r="P41" s="219">
        <f>SUM(P27:P38)</f>
        <v>26</v>
      </c>
      <c r="Q41" s="219">
        <f>SUM(Q27:Q38)</f>
        <v>0</v>
      </c>
      <c r="R41" s="220">
        <f>IF(N41=0,0,Q41/N41)</f>
        <v>0</v>
      </c>
    </row>
    <row r="42" spans="4:18" ht="15" customHeight="1" x14ac:dyDescent="0.25">
      <c r="G42" s="39"/>
      <c r="H42" s="39"/>
      <c r="I42" s="39"/>
      <c r="J42" s="39"/>
      <c r="K42" s="39"/>
      <c r="L42" s="39"/>
      <c r="M42" s="39"/>
      <c r="N42" s="39"/>
    </row>
    <row r="43" spans="4:18" ht="15" customHeight="1" x14ac:dyDescent="0.25">
      <c r="G43" s="39"/>
      <c r="H43" s="39"/>
      <c r="I43" s="39"/>
      <c r="J43" s="39"/>
      <c r="K43" s="39"/>
      <c r="L43" s="39"/>
      <c r="M43" s="39"/>
      <c r="N43" s="39"/>
    </row>
    <row r="44" spans="4:18" ht="15" customHeight="1" x14ac:dyDescent="0.25">
      <c r="G44" s="39"/>
      <c r="H44" s="39"/>
      <c r="I44" s="39"/>
      <c r="J44" s="39"/>
      <c r="K44" s="39"/>
      <c r="L44" s="39"/>
      <c r="M44" s="39"/>
      <c r="N44" s="39"/>
    </row>
    <row r="45" spans="4:18" ht="15" customHeight="1" x14ac:dyDescent="0.25">
      <c r="G45" s="39"/>
      <c r="H45" s="39"/>
      <c r="I45" s="39"/>
      <c r="J45" s="39"/>
      <c r="K45" s="39"/>
      <c r="L45" s="39"/>
      <c r="M45" s="39"/>
      <c r="N45" s="39"/>
    </row>
    <row r="46" spans="4:18" ht="15" customHeight="1" x14ac:dyDescent="0.25">
      <c r="G46" s="39"/>
      <c r="H46" s="39"/>
      <c r="I46" s="39"/>
      <c r="J46" s="39"/>
      <c r="K46" s="39"/>
      <c r="L46" s="39"/>
    </row>
    <row r="47" spans="4:18" ht="15" customHeight="1" x14ac:dyDescent="0.25">
      <c r="G47" s="39"/>
      <c r="H47" s="39"/>
      <c r="I47" s="39"/>
      <c r="J47" s="39"/>
      <c r="K47" s="39"/>
      <c r="L47" s="39"/>
    </row>
    <row r="48" spans="4:18" ht="15" customHeight="1" x14ac:dyDescent="0.25">
      <c r="G48" s="39"/>
      <c r="H48" s="39"/>
      <c r="I48" s="39"/>
      <c r="J48" s="39"/>
      <c r="K48" s="39"/>
      <c r="L48" s="39"/>
    </row>
    <row r="49" spans="7:12" ht="15" customHeight="1" x14ac:dyDescent="0.25">
      <c r="G49" s="39"/>
      <c r="H49" s="39"/>
      <c r="I49" s="39"/>
      <c r="J49" s="39"/>
      <c r="K49" s="39"/>
      <c r="L49" s="39"/>
    </row>
    <row r="50" spans="7:12" ht="30" customHeight="1" x14ac:dyDescent="0.25"/>
  </sheetData>
  <mergeCells count="33">
    <mergeCell ref="A1:C1"/>
    <mergeCell ref="E1:K1"/>
    <mergeCell ref="A2:C2"/>
    <mergeCell ref="E2:K2"/>
    <mergeCell ref="A3:M3"/>
    <mergeCell ref="A5:C5"/>
    <mergeCell ref="E5:G5"/>
    <mergeCell ref="I5:K5"/>
    <mergeCell ref="M5:O5"/>
    <mergeCell ref="A6:C6"/>
    <mergeCell ref="E6:G6"/>
    <mergeCell ref="M6:O6"/>
    <mergeCell ref="E7:G7"/>
    <mergeCell ref="I7:K7"/>
    <mergeCell ref="A9:C9"/>
    <mergeCell ref="E9:G9"/>
    <mergeCell ref="I9:K9"/>
    <mergeCell ref="M9:O9"/>
    <mergeCell ref="Q9:S9"/>
    <mergeCell ref="B25:C25"/>
    <mergeCell ref="D25:E25"/>
    <mergeCell ref="B26:C26"/>
    <mergeCell ref="D26:E26"/>
    <mergeCell ref="B30:C30"/>
    <mergeCell ref="D30:E30"/>
    <mergeCell ref="B31:C31"/>
    <mergeCell ref="D31:E31"/>
    <mergeCell ref="B27:C27"/>
    <mergeCell ref="D27:E27"/>
    <mergeCell ref="B28:C28"/>
    <mergeCell ref="D28:E28"/>
    <mergeCell ref="B29:C29"/>
    <mergeCell ref="D29:E29"/>
  </mergeCells>
  <pageMargins left="0.7" right="0.7" top="0.75" bottom="0.75"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CF8AA"/>
  </sheetPr>
  <dimension ref="A1:V54"/>
  <sheetViews>
    <sheetView showGridLines="0" topLeftCell="I1" zoomScaleNormal="100" workbookViewId="0">
      <selection activeCell="K4" sqref="K4"/>
    </sheetView>
  </sheetViews>
  <sheetFormatPr defaultColWidth="8.7109375" defaultRowHeight="15" x14ac:dyDescent="0.25"/>
  <cols>
    <col min="1" max="1" width="12.42578125" customWidth="1"/>
    <col min="2" max="2" width="18" customWidth="1"/>
    <col min="3" max="3" width="16" customWidth="1"/>
    <col min="4" max="4" width="11.28515625" customWidth="1"/>
    <col min="5" max="5" width="23.28515625" customWidth="1"/>
    <col min="6" max="6" width="30.85546875" customWidth="1"/>
    <col min="7" max="7" width="13.42578125" customWidth="1"/>
    <col min="8" max="8" width="16" hidden="1" customWidth="1"/>
    <col min="9" max="9" width="33.140625" customWidth="1"/>
    <col min="10" max="10" width="3.7109375" customWidth="1"/>
    <col min="11" max="11" width="16.7109375" customWidth="1"/>
    <col min="12" max="18" width="16" customWidth="1"/>
    <col min="19" max="19" width="3" customWidth="1"/>
    <col min="20" max="21" width="3" hidden="1" customWidth="1"/>
  </cols>
  <sheetData>
    <row r="1" spans="1:22" ht="48" customHeight="1" x14ac:dyDescent="0.25">
      <c r="A1" s="662"/>
      <c r="B1" s="662"/>
      <c r="C1" s="662"/>
      <c r="D1" s="637" t="s">
        <v>94</v>
      </c>
      <c r="E1" s="637"/>
      <c r="F1" s="637"/>
      <c r="G1" s="637"/>
      <c r="H1" s="637"/>
      <c r="I1" s="637"/>
      <c r="J1" s="637"/>
      <c r="K1" s="637"/>
      <c r="L1" s="637"/>
      <c r="M1" s="637"/>
      <c r="N1" s="637"/>
      <c r="O1" s="663"/>
      <c r="P1" s="663"/>
      <c r="Q1" s="663"/>
      <c r="R1" s="663"/>
      <c r="S1" s="40"/>
      <c r="T1" s="41" t="s">
        <v>69</v>
      </c>
      <c r="U1" s="41" t="s">
        <v>70</v>
      </c>
      <c r="V1" s="40"/>
    </row>
    <row r="2" spans="1:22" ht="42" customHeight="1" x14ac:dyDescent="0.25">
      <c r="A2" s="664"/>
      <c r="B2" s="664"/>
      <c r="C2" s="664"/>
      <c r="D2" s="610" t="s">
        <v>181</v>
      </c>
      <c r="E2" s="610"/>
      <c r="F2" s="610"/>
      <c r="G2" s="610"/>
      <c r="H2" s="610"/>
      <c r="I2" s="610"/>
      <c r="J2" s="610"/>
      <c r="K2" s="610"/>
      <c r="L2" s="610"/>
      <c r="M2" s="610"/>
      <c r="N2" s="610"/>
      <c r="O2" s="663"/>
      <c r="P2" s="663"/>
      <c r="Q2" s="663"/>
      <c r="R2" s="663"/>
      <c r="S2" s="40"/>
      <c r="T2" s="41" t="s">
        <v>72</v>
      </c>
      <c r="U2" s="43">
        <f>D19</f>
        <v>40000</v>
      </c>
      <c r="V2" s="40"/>
    </row>
    <row r="3" spans="1:22" ht="100.5" customHeight="1" x14ac:dyDescent="0.25">
      <c r="A3" s="660" t="s">
        <v>182</v>
      </c>
      <c r="B3" s="660"/>
      <c r="C3" s="660"/>
      <c r="D3" s="660"/>
      <c r="E3" s="660"/>
      <c r="F3" s="660"/>
      <c r="G3" s="660"/>
      <c r="H3" s="660"/>
      <c r="I3" s="660"/>
      <c r="J3" s="45"/>
      <c r="K3" s="40"/>
      <c r="L3" s="40"/>
      <c r="M3" s="40"/>
      <c r="N3" s="40"/>
      <c r="O3" s="40"/>
      <c r="P3" s="40"/>
      <c r="Q3" s="40"/>
      <c r="R3" s="40"/>
      <c r="S3" s="40"/>
      <c r="T3" s="41" t="s">
        <v>74</v>
      </c>
      <c r="U3" s="43">
        <f>I19</f>
        <v>42000</v>
      </c>
      <c r="V3" s="40"/>
    </row>
    <row r="4" spans="1:22" ht="27" customHeight="1" x14ac:dyDescent="0.25">
      <c r="A4" s="39"/>
      <c r="B4" s="39"/>
      <c r="C4" s="39"/>
      <c r="D4" s="39"/>
      <c r="E4" s="39"/>
      <c r="F4" s="39"/>
      <c r="G4" s="39"/>
      <c r="H4" s="39"/>
      <c r="I4" s="39"/>
      <c r="J4" s="39"/>
      <c r="K4" s="39"/>
      <c r="L4" s="39"/>
      <c r="M4" s="39"/>
      <c r="N4" s="39"/>
      <c r="O4" s="40"/>
      <c r="P4" s="40"/>
      <c r="Q4" s="40"/>
      <c r="R4" s="40"/>
      <c r="S4" s="40"/>
      <c r="T4" s="41"/>
      <c r="U4" s="49"/>
      <c r="V4" s="40"/>
    </row>
    <row r="5" spans="1:22" ht="31.5" customHeight="1" x14ac:dyDescent="0.25">
      <c r="A5" s="39"/>
      <c r="B5" s="39"/>
      <c r="C5" s="39"/>
      <c r="D5" s="39"/>
      <c r="E5" s="39"/>
      <c r="F5" s="39"/>
      <c r="G5" s="39"/>
      <c r="H5" s="39"/>
      <c r="I5" s="39"/>
      <c r="J5" s="62"/>
      <c r="K5" s="39"/>
      <c r="L5" s="39"/>
      <c r="M5" s="39"/>
      <c r="N5" s="39"/>
      <c r="O5" s="39"/>
      <c r="P5" s="39"/>
      <c r="Q5" s="39"/>
      <c r="R5" s="39"/>
      <c r="S5" s="40"/>
      <c r="T5" s="40"/>
      <c r="U5" s="40"/>
      <c r="V5" s="40"/>
    </row>
    <row r="6" spans="1:22" ht="36" customHeight="1" x14ac:dyDescent="0.25">
      <c r="A6" s="654" t="s">
        <v>183</v>
      </c>
      <c r="B6" s="654"/>
      <c r="C6" s="654"/>
      <c r="D6" s="654"/>
      <c r="E6" s="654"/>
      <c r="F6" s="654"/>
      <c r="G6" s="654"/>
      <c r="H6" s="654"/>
      <c r="I6" s="654"/>
      <c r="J6" s="66"/>
      <c r="K6" s="39"/>
      <c r="L6" s="39"/>
      <c r="M6" s="39"/>
      <c r="N6" s="39"/>
      <c r="O6" s="39"/>
      <c r="P6" s="39"/>
      <c r="Q6" s="39"/>
      <c r="R6" s="39"/>
      <c r="S6" s="40"/>
      <c r="T6" s="40"/>
      <c r="U6" s="40"/>
      <c r="V6" s="40"/>
    </row>
    <row r="7" spans="1:22" ht="27.75" customHeight="1" x14ac:dyDescent="0.25">
      <c r="A7" s="655" t="s">
        <v>184</v>
      </c>
      <c r="B7" s="656" t="s">
        <v>185</v>
      </c>
      <c r="C7" s="656"/>
      <c r="D7" s="649" t="s">
        <v>186</v>
      </c>
      <c r="E7" s="222" t="s">
        <v>187</v>
      </c>
      <c r="F7" s="223" t="s">
        <v>188</v>
      </c>
      <c r="G7" s="650" t="s">
        <v>78</v>
      </c>
      <c r="H7" s="224" t="s">
        <v>189</v>
      </c>
      <c r="I7" s="225" t="s">
        <v>190</v>
      </c>
      <c r="J7" s="66"/>
      <c r="K7" s="39"/>
      <c r="L7" s="39"/>
      <c r="M7" s="39"/>
      <c r="N7" s="39"/>
      <c r="O7" s="39"/>
      <c r="P7" s="39"/>
      <c r="Q7" s="39"/>
      <c r="R7" s="39"/>
      <c r="S7" s="40"/>
      <c r="T7" s="40"/>
      <c r="U7" s="40"/>
      <c r="V7" s="40"/>
    </row>
    <row r="8" spans="1:22" ht="27.75" customHeight="1" x14ac:dyDescent="0.25">
      <c r="A8" s="655"/>
      <c r="B8" s="661">
        <f>D16</f>
        <v>0.05</v>
      </c>
      <c r="C8" s="661"/>
      <c r="D8" s="649"/>
      <c r="E8" s="226">
        <f>D19</f>
        <v>40000</v>
      </c>
      <c r="F8" s="227">
        <f>$I$19</f>
        <v>42000</v>
      </c>
      <c r="G8" s="650"/>
      <c r="H8" s="228"/>
      <c r="I8" s="229">
        <f>SUM(F8-E8)</f>
        <v>2000</v>
      </c>
      <c r="J8" s="66"/>
      <c r="K8" s="39"/>
      <c r="L8" s="39"/>
      <c r="M8" s="39"/>
      <c r="N8" s="39"/>
      <c r="O8" s="39"/>
      <c r="P8" s="39"/>
      <c r="Q8" s="39"/>
      <c r="R8" s="39"/>
      <c r="S8" s="40"/>
      <c r="T8" s="40"/>
      <c r="U8" s="40"/>
      <c r="V8" s="40"/>
    </row>
    <row r="9" spans="1:22" ht="27.75" customHeight="1" x14ac:dyDescent="0.25">
      <c r="A9" s="39"/>
      <c r="B9" s="39"/>
      <c r="C9" s="39"/>
      <c r="D9" s="230"/>
      <c r="E9" s="39"/>
      <c r="F9" s="47"/>
      <c r="G9" s="39"/>
      <c r="H9" s="39"/>
      <c r="I9" s="39"/>
      <c r="J9" s="70"/>
      <c r="K9" s="39"/>
      <c r="L9" s="39"/>
      <c r="M9" s="39"/>
      <c r="N9" s="39"/>
      <c r="O9" s="39"/>
      <c r="P9" s="39"/>
      <c r="Q9" s="39"/>
      <c r="R9" s="39"/>
      <c r="S9" s="40"/>
      <c r="T9" s="40"/>
      <c r="U9" s="40"/>
      <c r="V9" s="40"/>
    </row>
    <row r="10" spans="1:22" ht="27.75" customHeight="1" x14ac:dyDescent="0.25">
      <c r="A10" s="647" t="s">
        <v>184</v>
      </c>
      <c r="B10" s="648" t="s">
        <v>185</v>
      </c>
      <c r="C10" s="648"/>
      <c r="D10" s="649" t="s">
        <v>186</v>
      </c>
      <c r="E10" s="222" t="s">
        <v>191</v>
      </c>
      <c r="F10" s="231" t="s">
        <v>192</v>
      </c>
      <c r="G10" s="650" t="s">
        <v>78</v>
      </c>
      <c r="H10" s="232"/>
      <c r="I10" s="233" t="s">
        <v>193</v>
      </c>
      <c r="J10" s="70"/>
      <c r="K10" s="39"/>
      <c r="L10" s="39"/>
      <c r="M10" s="39"/>
      <c r="N10" s="39"/>
      <c r="O10" s="39"/>
      <c r="P10" s="39"/>
      <c r="Q10" s="39"/>
      <c r="R10" s="39"/>
      <c r="S10" s="40"/>
      <c r="T10" s="40"/>
      <c r="U10" s="40"/>
      <c r="V10" s="40"/>
    </row>
    <row r="11" spans="1:22" ht="27.75" customHeight="1" x14ac:dyDescent="0.25">
      <c r="A11" s="647"/>
      <c r="B11" s="651">
        <f>$D$16</f>
        <v>0.05</v>
      </c>
      <c r="C11" s="651"/>
      <c r="D11" s="649"/>
      <c r="E11" s="234">
        <f>$D$20</f>
        <v>480000</v>
      </c>
      <c r="F11" s="235">
        <f>$E$44</f>
        <v>504000</v>
      </c>
      <c r="G11" s="650"/>
      <c r="H11" s="236"/>
      <c r="I11" s="229">
        <f>SUM(F11-E11)</f>
        <v>24000</v>
      </c>
      <c r="J11" s="62"/>
      <c r="K11" s="39"/>
      <c r="L11" s="39"/>
      <c r="M11" s="39"/>
      <c r="N11" s="39"/>
      <c r="O11" s="39"/>
      <c r="P11" s="39"/>
      <c r="Q11" s="39"/>
      <c r="R11" s="39"/>
      <c r="S11" s="40"/>
      <c r="T11" s="40"/>
      <c r="U11" s="40"/>
      <c r="V11" s="40"/>
    </row>
    <row r="12" spans="1:22" ht="27.75" customHeight="1" x14ac:dyDescent="0.25">
      <c r="A12" s="39"/>
      <c r="B12" s="39"/>
      <c r="C12" s="39"/>
      <c r="D12" s="39"/>
      <c r="E12" s="39"/>
      <c r="F12" s="237"/>
      <c r="G12" s="39"/>
      <c r="H12" s="39"/>
      <c r="I12" s="39"/>
      <c r="J12" s="71"/>
      <c r="K12" s="53"/>
      <c r="L12" s="53"/>
      <c r="M12" s="53"/>
      <c r="N12" s="53"/>
      <c r="O12" s="39"/>
      <c r="P12" s="39"/>
      <c r="Q12" s="39"/>
      <c r="R12" s="39"/>
      <c r="S12" s="40"/>
      <c r="T12" s="40"/>
      <c r="U12" s="40"/>
      <c r="V12" s="40"/>
    </row>
    <row r="13" spans="1:22" ht="24.75" customHeight="1" x14ac:dyDescent="0.25">
      <c r="A13" s="658" t="s">
        <v>194</v>
      </c>
      <c r="B13" s="658"/>
      <c r="C13" s="658"/>
      <c r="D13" s="658"/>
      <c r="E13" s="47"/>
      <c r="F13" s="659" t="s">
        <v>195</v>
      </c>
      <c r="G13" s="659"/>
      <c r="H13" s="659"/>
      <c r="I13" s="659"/>
      <c r="J13" s="39"/>
      <c r="K13" s="39"/>
      <c r="L13" s="39"/>
      <c r="M13" s="39"/>
      <c r="N13" s="39"/>
      <c r="O13" s="39"/>
      <c r="P13" s="39"/>
      <c r="Q13" s="39"/>
      <c r="R13" s="39"/>
      <c r="S13" s="40"/>
      <c r="T13" s="40"/>
      <c r="U13" s="40"/>
      <c r="V13" s="40"/>
    </row>
    <row r="14" spans="1:22" ht="24.75" customHeight="1" x14ac:dyDescent="0.25">
      <c r="A14" s="238"/>
      <c r="B14" s="238"/>
      <c r="C14" s="238"/>
      <c r="D14" s="238"/>
      <c r="E14" s="40"/>
      <c r="F14" s="239"/>
      <c r="G14" s="239"/>
      <c r="H14" s="239"/>
      <c r="I14" s="239"/>
      <c r="J14" s="39"/>
      <c r="K14" s="53"/>
      <c r="L14" s="53"/>
      <c r="M14" s="53"/>
      <c r="N14" s="39"/>
      <c r="O14" s="39"/>
      <c r="P14" s="39"/>
      <c r="Q14" s="39"/>
      <c r="R14" s="39"/>
      <c r="S14" s="40"/>
      <c r="T14" s="40"/>
      <c r="U14" s="40"/>
      <c r="V14" s="40"/>
    </row>
    <row r="15" spans="1:22" ht="24.75" customHeight="1" x14ac:dyDescent="0.25">
      <c r="A15" s="652" t="s">
        <v>196</v>
      </c>
      <c r="B15" s="652"/>
      <c r="C15" s="652"/>
      <c r="D15" s="240">
        <v>1000</v>
      </c>
      <c r="E15" s="241"/>
      <c r="F15" s="653" t="s">
        <v>197</v>
      </c>
      <c r="G15" s="653"/>
      <c r="H15" s="653"/>
      <c r="I15" s="242">
        <f>D15*(1+D16)</f>
        <v>1050</v>
      </c>
      <c r="J15" s="39"/>
      <c r="K15" s="53"/>
      <c r="L15" s="53"/>
      <c r="M15" s="53"/>
      <c r="N15" s="39"/>
      <c r="O15" s="39"/>
      <c r="P15" s="39"/>
      <c r="Q15" s="39"/>
      <c r="R15" s="39"/>
      <c r="S15" s="40"/>
      <c r="T15" s="40"/>
      <c r="U15" s="40"/>
      <c r="V15" s="40"/>
    </row>
    <row r="16" spans="1:22" ht="24.75" customHeight="1" x14ac:dyDescent="0.25">
      <c r="A16" s="652" t="s">
        <v>198</v>
      </c>
      <c r="B16" s="652"/>
      <c r="C16" s="652"/>
      <c r="D16" s="243">
        <v>0.05</v>
      </c>
      <c r="E16" s="244"/>
      <c r="F16" s="653" t="s">
        <v>199</v>
      </c>
      <c r="G16" s="653"/>
      <c r="H16" s="653"/>
      <c r="I16" s="242">
        <f>I15-D15</f>
        <v>50</v>
      </c>
      <c r="J16" s="39"/>
      <c r="K16" s="53"/>
      <c r="L16" s="53"/>
      <c r="M16" s="53"/>
      <c r="N16" s="39"/>
      <c r="O16" s="39"/>
      <c r="P16" s="39"/>
      <c r="Q16" s="39"/>
      <c r="R16" s="39"/>
      <c r="S16" s="40"/>
      <c r="T16" s="40"/>
      <c r="U16" s="40"/>
      <c r="V16" s="40"/>
    </row>
    <row r="17" spans="1:22" ht="24.75" customHeight="1" x14ac:dyDescent="0.25">
      <c r="A17" s="652" t="s">
        <v>200</v>
      </c>
      <c r="B17" s="652"/>
      <c r="C17" s="652"/>
      <c r="D17" s="245">
        <v>40</v>
      </c>
      <c r="E17" s="246"/>
      <c r="F17" s="653" t="s">
        <v>201</v>
      </c>
      <c r="G17" s="653"/>
      <c r="H17" s="653"/>
      <c r="I17" s="242">
        <f>I16*D18</f>
        <v>600</v>
      </c>
      <c r="J17" s="39"/>
      <c r="K17" s="53"/>
      <c r="L17" s="53"/>
      <c r="M17" s="53"/>
      <c r="N17" s="39"/>
      <c r="O17" s="39"/>
      <c r="P17" s="39"/>
      <c r="Q17" s="39"/>
      <c r="R17" s="39"/>
      <c r="S17" s="40"/>
      <c r="T17" s="40"/>
      <c r="U17" s="40"/>
      <c r="V17" s="40"/>
    </row>
    <row r="18" spans="1:22" ht="24.75" customHeight="1" x14ac:dyDescent="0.25">
      <c r="A18" s="652" t="s">
        <v>202</v>
      </c>
      <c r="B18" s="652"/>
      <c r="C18" s="652"/>
      <c r="D18" s="247">
        <v>12</v>
      </c>
      <c r="E18" s="246"/>
      <c r="F18" s="653" t="s">
        <v>203</v>
      </c>
      <c r="G18" s="653"/>
      <c r="H18" s="653"/>
      <c r="I18" s="242">
        <f>I16*D17*D18</f>
        <v>24000</v>
      </c>
      <c r="J18" s="39"/>
      <c r="K18" s="53"/>
      <c r="L18" s="53"/>
      <c r="M18" s="53"/>
      <c r="N18" s="39"/>
      <c r="O18" s="39"/>
      <c r="P18" s="39"/>
      <c r="Q18" s="39"/>
      <c r="R18" s="39"/>
      <c r="S18" s="40"/>
      <c r="T18" s="40"/>
      <c r="U18" s="40"/>
      <c r="V18" s="40"/>
    </row>
    <row r="19" spans="1:22" ht="24.75" customHeight="1" x14ac:dyDescent="0.25">
      <c r="A19" s="652" t="s">
        <v>204</v>
      </c>
      <c r="B19" s="652"/>
      <c r="C19" s="652"/>
      <c r="D19" s="248">
        <f>D15*D17</f>
        <v>40000</v>
      </c>
      <c r="E19" s="249"/>
      <c r="F19" s="653" t="s">
        <v>205</v>
      </c>
      <c r="G19" s="653"/>
      <c r="H19" s="653"/>
      <c r="I19" s="250">
        <f>I15*D17</f>
        <v>42000</v>
      </c>
      <c r="J19" s="39"/>
      <c r="K19" s="53"/>
      <c r="L19" s="53"/>
      <c r="M19" s="53"/>
      <c r="N19" s="39"/>
      <c r="O19" s="39"/>
      <c r="P19" s="39"/>
      <c r="Q19" s="39"/>
      <c r="R19" s="39"/>
      <c r="S19" s="40"/>
      <c r="T19" s="40"/>
      <c r="U19" s="40"/>
      <c r="V19" s="40"/>
    </row>
    <row r="20" spans="1:22" ht="24.75" customHeight="1" x14ac:dyDescent="0.25">
      <c r="A20" s="652" t="s">
        <v>206</v>
      </c>
      <c r="B20" s="652"/>
      <c r="C20" s="652"/>
      <c r="D20" s="248">
        <f>D19*D18</f>
        <v>480000</v>
      </c>
      <c r="E20" s="249"/>
      <c r="F20" s="653" t="s">
        <v>207</v>
      </c>
      <c r="G20" s="653"/>
      <c r="H20" s="653"/>
      <c r="I20" s="250">
        <f>I19*D18</f>
        <v>504000</v>
      </c>
      <c r="J20" s="39"/>
      <c r="K20" s="53"/>
      <c r="L20" s="53"/>
      <c r="M20" s="53"/>
      <c r="N20" s="39"/>
      <c r="O20" s="39"/>
      <c r="P20" s="39"/>
      <c r="Q20" s="39"/>
      <c r="R20" s="39"/>
      <c r="S20" s="40"/>
      <c r="T20" s="40"/>
      <c r="U20" s="40"/>
      <c r="V20" s="40"/>
    </row>
    <row r="21" spans="1:22" ht="24.75" customHeight="1" x14ac:dyDescent="0.25">
      <c r="A21" s="39"/>
      <c r="B21" s="39"/>
      <c r="C21" s="39"/>
      <c r="D21" s="39"/>
      <c r="E21" s="39"/>
      <c r="F21" s="39"/>
      <c r="G21" s="39"/>
      <c r="H21" s="39"/>
      <c r="I21" s="39"/>
      <c r="J21" s="79"/>
      <c r="K21" s="81"/>
      <c r="L21" s="81"/>
      <c r="M21" s="81"/>
      <c r="N21" s="39"/>
      <c r="O21" s="39"/>
      <c r="P21" s="39"/>
      <c r="Q21" s="39"/>
      <c r="R21" s="39"/>
      <c r="S21" s="40"/>
      <c r="T21" s="40"/>
      <c r="U21" s="40"/>
      <c r="V21" s="40"/>
    </row>
    <row r="22" spans="1:22" ht="24.75" customHeight="1" x14ac:dyDescent="0.25">
      <c r="A22" s="39"/>
      <c r="B22" s="39"/>
      <c r="C22" s="39"/>
      <c r="D22" s="39"/>
      <c r="E22" s="39"/>
      <c r="F22" s="39"/>
      <c r="G22" s="39"/>
      <c r="H22" s="39"/>
      <c r="I22" s="39"/>
      <c r="J22" s="39"/>
      <c r="K22" s="39"/>
      <c r="L22" s="39"/>
      <c r="M22" s="39"/>
      <c r="N22" s="39"/>
      <c r="O22" s="79"/>
      <c r="P22" s="81"/>
      <c r="Q22" s="81"/>
      <c r="R22" s="81"/>
      <c r="S22" s="53"/>
      <c r="T22" s="53"/>
      <c r="U22" s="53"/>
      <c r="V22" s="53"/>
    </row>
    <row r="23" spans="1:22" ht="24.75" customHeight="1" x14ac:dyDescent="0.25">
      <c r="A23" s="654" t="s">
        <v>208</v>
      </c>
      <c r="B23" s="654"/>
      <c r="C23" s="654"/>
      <c r="D23" s="654"/>
      <c r="E23" s="654"/>
      <c r="F23" s="654"/>
      <c r="G23" s="654"/>
      <c r="H23" s="654"/>
      <c r="I23" s="654"/>
      <c r="J23" s="39"/>
      <c r="K23" s="39"/>
      <c r="L23" s="39"/>
      <c r="M23" s="39"/>
      <c r="N23" s="39"/>
      <c r="O23" s="39"/>
      <c r="P23" s="39"/>
      <c r="Q23" s="39"/>
      <c r="R23" s="39"/>
      <c r="S23" s="53"/>
      <c r="T23" s="53"/>
      <c r="U23" s="53"/>
      <c r="V23" s="53"/>
    </row>
    <row r="24" spans="1:22" ht="24.75" customHeight="1" x14ac:dyDescent="0.25">
      <c r="A24" s="655" t="s">
        <v>184</v>
      </c>
      <c r="B24" s="656" t="s">
        <v>185</v>
      </c>
      <c r="C24" s="656"/>
      <c r="D24" s="649" t="s">
        <v>186</v>
      </c>
      <c r="E24" s="222" t="s">
        <v>187</v>
      </c>
      <c r="F24" s="223" t="s">
        <v>188</v>
      </c>
      <c r="G24" s="650" t="s">
        <v>78</v>
      </c>
      <c r="H24" s="224" t="s">
        <v>189</v>
      </c>
      <c r="I24" s="225" t="s">
        <v>190</v>
      </c>
      <c r="J24" s="39"/>
      <c r="K24" s="39"/>
      <c r="L24" s="39"/>
      <c r="M24" s="39"/>
      <c r="N24" s="39"/>
      <c r="O24" s="39"/>
      <c r="P24" s="39"/>
      <c r="Q24" s="39"/>
      <c r="R24" s="39"/>
      <c r="S24" s="40"/>
      <c r="T24" s="40"/>
      <c r="U24" s="40"/>
      <c r="V24" s="40"/>
    </row>
    <row r="25" spans="1:22" ht="24.75" customHeight="1" x14ac:dyDescent="0.25">
      <c r="A25" s="655"/>
      <c r="B25" s="657">
        <f>$C$33</f>
        <v>0.05</v>
      </c>
      <c r="C25" s="657"/>
      <c r="D25" s="649"/>
      <c r="E25" s="226">
        <f>$B$43</f>
        <v>40000</v>
      </c>
      <c r="F25" s="227">
        <f>$E$43</f>
        <v>42000</v>
      </c>
      <c r="G25" s="650"/>
      <c r="H25" s="228"/>
      <c r="I25" s="229">
        <f>$D$43</f>
        <v>2000</v>
      </c>
      <c r="J25" s="39"/>
      <c r="K25" s="39"/>
      <c r="L25" s="39"/>
      <c r="M25" s="39"/>
      <c r="N25" s="39"/>
      <c r="O25" s="39"/>
      <c r="P25" s="39"/>
      <c r="Q25" s="39"/>
      <c r="R25" s="39"/>
      <c r="S25" s="40"/>
      <c r="T25" s="40"/>
      <c r="U25" s="40"/>
      <c r="V25" s="40"/>
    </row>
    <row r="26" spans="1:22" ht="24.75" customHeight="1" x14ac:dyDescent="0.25">
      <c r="A26" s="39"/>
      <c r="B26" s="39"/>
      <c r="C26" s="39"/>
      <c r="D26" s="230"/>
      <c r="E26" s="39"/>
      <c r="F26" s="47"/>
      <c r="G26" s="39"/>
      <c r="H26" s="39"/>
      <c r="I26" s="39"/>
      <c r="J26" s="39"/>
      <c r="K26" s="39"/>
      <c r="L26" s="39"/>
      <c r="M26" s="39"/>
      <c r="N26" s="39"/>
      <c r="O26" s="39"/>
      <c r="P26" s="39"/>
      <c r="Q26" s="39"/>
      <c r="R26" s="39"/>
      <c r="S26" s="40"/>
      <c r="T26" s="40"/>
      <c r="U26" s="40"/>
      <c r="V26" s="40"/>
    </row>
    <row r="27" spans="1:22" ht="24.75" customHeight="1" x14ac:dyDescent="0.25">
      <c r="A27" s="647" t="s">
        <v>184</v>
      </c>
      <c r="B27" s="648" t="s">
        <v>185</v>
      </c>
      <c r="C27" s="648"/>
      <c r="D27" s="649" t="s">
        <v>186</v>
      </c>
      <c r="E27" s="222" t="s">
        <v>191</v>
      </c>
      <c r="F27" s="231" t="s">
        <v>192</v>
      </c>
      <c r="G27" s="650" t="s">
        <v>78</v>
      </c>
      <c r="H27" s="232"/>
      <c r="I27" s="251" t="s">
        <v>193</v>
      </c>
      <c r="J27" s="39"/>
      <c r="K27" s="39"/>
      <c r="L27" s="39"/>
      <c r="M27" s="39"/>
      <c r="N27" s="39"/>
      <c r="O27" s="39"/>
      <c r="P27" s="39"/>
      <c r="Q27" s="39"/>
      <c r="R27" s="39"/>
      <c r="S27" s="40"/>
      <c r="T27" s="40"/>
      <c r="U27" s="40"/>
      <c r="V27" s="40"/>
    </row>
    <row r="28" spans="1:22" ht="24.75" customHeight="1" x14ac:dyDescent="0.25">
      <c r="A28" s="647"/>
      <c r="B28" s="651">
        <f>$C$33</f>
        <v>0.05</v>
      </c>
      <c r="C28" s="651"/>
      <c r="D28" s="649"/>
      <c r="E28" s="234">
        <f>$B$44</f>
        <v>480000</v>
      </c>
      <c r="F28" s="234">
        <f>$E$44</f>
        <v>504000</v>
      </c>
      <c r="G28" s="650"/>
      <c r="H28" s="236"/>
      <c r="I28" s="229">
        <f>$F$43</f>
        <v>0</v>
      </c>
      <c r="J28" s="39"/>
      <c r="K28" s="39"/>
      <c r="L28" s="39"/>
      <c r="M28" s="39"/>
      <c r="N28" s="39"/>
      <c r="O28" s="39"/>
      <c r="P28" s="39"/>
      <c r="Q28" s="39"/>
      <c r="R28" s="39"/>
      <c r="S28" s="40"/>
      <c r="T28" s="40"/>
      <c r="U28" s="40"/>
      <c r="V28" s="40"/>
    </row>
    <row r="29" spans="1:22" ht="24.75" customHeight="1" x14ac:dyDescent="0.25">
      <c r="A29" s="39"/>
      <c r="B29" s="39"/>
      <c r="C29" s="39"/>
      <c r="D29" s="39"/>
      <c r="E29" s="39"/>
      <c r="F29" s="39"/>
      <c r="G29" s="39"/>
      <c r="H29" s="39"/>
      <c r="I29" s="39"/>
      <c r="J29" s="39"/>
      <c r="K29" s="39"/>
      <c r="L29" s="39"/>
      <c r="M29" s="39"/>
      <c r="N29" s="39"/>
      <c r="O29" s="39"/>
      <c r="P29" s="39"/>
      <c r="Q29" s="39"/>
      <c r="R29" s="39"/>
      <c r="S29" s="40"/>
      <c r="T29" s="40"/>
      <c r="U29" s="40"/>
      <c r="V29" s="40"/>
    </row>
    <row r="30" spans="1:22" ht="24.75" customHeight="1" x14ac:dyDescent="0.25">
      <c r="A30" s="39"/>
      <c r="B30" s="39"/>
      <c r="C30" s="39"/>
      <c r="D30" s="39"/>
      <c r="E30" s="39"/>
      <c r="F30" s="39"/>
      <c r="G30" s="39"/>
      <c r="H30" s="39"/>
      <c r="I30" s="39"/>
      <c r="J30" s="39"/>
      <c r="K30" s="39"/>
      <c r="L30" s="39"/>
      <c r="M30" s="39"/>
      <c r="N30" s="39"/>
      <c r="O30" s="39"/>
      <c r="P30" s="39"/>
      <c r="Q30" s="39"/>
      <c r="R30" s="39"/>
      <c r="S30" s="40"/>
      <c r="T30" s="40"/>
      <c r="U30" s="40"/>
      <c r="V30" s="40"/>
    </row>
    <row r="31" spans="1:22" ht="24.75" customHeight="1" x14ac:dyDescent="0.25">
      <c r="A31" s="643" t="s">
        <v>209</v>
      </c>
      <c r="B31" s="643"/>
      <c r="C31" s="643"/>
      <c r="D31" s="643"/>
      <c r="E31" s="643"/>
      <c r="F31" s="644"/>
      <c r="G31" s="644"/>
      <c r="H31" s="644"/>
      <c r="I31" s="644"/>
      <c r="J31" s="39"/>
      <c r="K31" s="39"/>
      <c r="L31" s="39"/>
      <c r="M31" s="39"/>
      <c r="N31" s="39"/>
      <c r="O31" s="40"/>
      <c r="P31" s="40"/>
      <c r="Q31" s="40"/>
      <c r="R31" s="40"/>
      <c r="S31" s="40"/>
      <c r="T31" s="40"/>
      <c r="U31" s="40"/>
      <c r="V31" s="40"/>
    </row>
    <row r="32" spans="1:22" ht="24.75" customHeight="1" x14ac:dyDescent="0.25">
      <c r="A32" s="252" t="s">
        <v>210</v>
      </c>
      <c r="B32" s="253" t="s">
        <v>211</v>
      </c>
      <c r="C32" s="253" t="s">
        <v>212</v>
      </c>
      <c r="D32" s="254" t="s">
        <v>213</v>
      </c>
      <c r="E32" s="255" t="s">
        <v>214</v>
      </c>
      <c r="F32" s="256"/>
      <c r="G32" s="77"/>
      <c r="H32" s="77"/>
      <c r="I32" s="77"/>
      <c r="J32" s="39"/>
      <c r="K32" s="39"/>
      <c r="L32" s="39"/>
      <c r="M32" s="39"/>
      <c r="N32" s="39"/>
      <c r="O32" s="39"/>
      <c r="P32" s="39"/>
      <c r="Q32" s="39"/>
      <c r="R32" s="39"/>
      <c r="S32" s="40"/>
      <c r="T32" s="40"/>
      <c r="U32" s="40"/>
      <c r="V32" s="40"/>
    </row>
    <row r="33" spans="1:22" ht="24.75" customHeight="1" x14ac:dyDescent="0.25">
      <c r="A33" s="257" t="s">
        <v>215</v>
      </c>
      <c r="B33" s="240">
        <v>4000</v>
      </c>
      <c r="C33" s="258">
        <v>0.05</v>
      </c>
      <c r="D33" s="259">
        <f t="shared" ref="D33:D42" si="0">B33*C33</f>
        <v>200</v>
      </c>
      <c r="E33" s="260">
        <f t="shared" ref="E33:E42" si="1">B33+D33</f>
        <v>4200</v>
      </c>
      <c r="F33" s="261"/>
      <c r="G33" s="63"/>
      <c r="H33" s="63"/>
      <c r="I33" s="63"/>
      <c r="J33" s="39"/>
      <c r="K33" s="39"/>
      <c r="L33" s="39"/>
      <c r="M33" s="39"/>
      <c r="N33" s="39"/>
      <c r="O33" s="39"/>
      <c r="P33" s="39"/>
      <c r="Q33" s="39"/>
      <c r="R33" s="39"/>
      <c r="S33" s="40"/>
      <c r="T33" s="40"/>
      <c r="U33" s="40"/>
      <c r="V33" s="40"/>
    </row>
    <row r="34" spans="1:22" ht="24.75" customHeight="1" x14ac:dyDescent="0.25">
      <c r="A34" s="257" t="s">
        <v>216</v>
      </c>
      <c r="B34" s="240">
        <v>4000</v>
      </c>
      <c r="C34" s="262">
        <f t="shared" ref="C34:C42" si="2">$C$33</f>
        <v>0.05</v>
      </c>
      <c r="D34" s="259">
        <f t="shared" si="0"/>
        <v>200</v>
      </c>
      <c r="E34" s="263">
        <f t="shared" si="1"/>
        <v>4200</v>
      </c>
      <c r="F34" s="264"/>
      <c r="G34" s="63"/>
      <c r="H34" s="63"/>
      <c r="I34" s="63"/>
      <c r="J34" s="39"/>
      <c r="K34" s="39"/>
      <c r="L34" s="39"/>
      <c r="M34" s="39"/>
      <c r="N34" s="39"/>
      <c r="O34" s="39"/>
      <c r="P34" s="39"/>
      <c r="Q34" s="39"/>
      <c r="R34" s="39"/>
      <c r="S34" s="40"/>
      <c r="T34" s="40"/>
      <c r="U34" s="40"/>
      <c r="V34" s="40"/>
    </row>
    <row r="35" spans="1:22" ht="24.75" customHeight="1" x14ac:dyDescent="0.25">
      <c r="A35" s="257" t="s">
        <v>217</v>
      </c>
      <c r="B35" s="240">
        <v>8000</v>
      </c>
      <c r="C35" s="262">
        <f t="shared" si="2"/>
        <v>0.05</v>
      </c>
      <c r="D35" s="259">
        <f t="shared" si="0"/>
        <v>400</v>
      </c>
      <c r="E35" s="260">
        <f t="shared" si="1"/>
        <v>8400</v>
      </c>
      <c r="F35" s="261"/>
      <c r="G35" s="63"/>
      <c r="H35" s="63"/>
      <c r="I35" s="63"/>
      <c r="J35" s="39"/>
      <c r="K35" s="39"/>
      <c r="L35" s="39"/>
      <c r="M35" s="39"/>
      <c r="N35" s="39"/>
      <c r="O35" s="39"/>
      <c r="P35" s="39"/>
      <c r="Q35" s="39"/>
      <c r="R35" s="39"/>
      <c r="S35" s="40"/>
      <c r="T35" s="40"/>
      <c r="U35" s="40"/>
      <c r="V35" s="40"/>
    </row>
    <row r="36" spans="1:22" ht="24.75" customHeight="1" x14ac:dyDescent="0.25">
      <c r="A36" s="257" t="s">
        <v>218</v>
      </c>
      <c r="B36" s="240">
        <v>12000</v>
      </c>
      <c r="C36" s="262">
        <f t="shared" si="2"/>
        <v>0.05</v>
      </c>
      <c r="D36" s="259">
        <f t="shared" si="0"/>
        <v>600</v>
      </c>
      <c r="E36" s="260">
        <f t="shared" si="1"/>
        <v>12600</v>
      </c>
      <c r="F36" s="261"/>
      <c r="G36" s="63"/>
      <c r="H36" s="63"/>
      <c r="I36" s="63"/>
      <c r="J36" s="39"/>
      <c r="K36" s="39"/>
      <c r="L36" s="39"/>
      <c r="M36" s="39"/>
      <c r="N36" s="39"/>
      <c r="O36" s="39"/>
      <c r="P36" s="39"/>
      <c r="Q36" s="39"/>
      <c r="R36" s="39"/>
      <c r="S36" s="40"/>
      <c r="T36" s="40"/>
      <c r="U36" s="40"/>
      <c r="V36" s="40"/>
    </row>
    <row r="37" spans="1:22" ht="24.75" customHeight="1" x14ac:dyDescent="0.25">
      <c r="A37" s="257" t="s">
        <v>219</v>
      </c>
      <c r="B37" s="240">
        <v>12000</v>
      </c>
      <c r="C37" s="262">
        <f t="shared" si="2"/>
        <v>0.05</v>
      </c>
      <c r="D37" s="259">
        <f t="shared" si="0"/>
        <v>600</v>
      </c>
      <c r="E37" s="260">
        <f t="shared" si="1"/>
        <v>12600</v>
      </c>
      <c r="F37" s="261"/>
      <c r="G37" s="63"/>
      <c r="H37" s="63"/>
      <c r="I37" s="63"/>
      <c r="J37" s="39"/>
      <c r="K37" s="39"/>
      <c r="L37" s="39"/>
      <c r="M37" s="39"/>
      <c r="N37" s="39"/>
      <c r="O37" s="39"/>
      <c r="P37" s="39"/>
      <c r="Q37" s="39"/>
      <c r="R37" s="39"/>
      <c r="S37" s="40"/>
      <c r="T37" s="40"/>
      <c r="U37" s="40"/>
      <c r="V37" s="40"/>
    </row>
    <row r="38" spans="1:22" ht="24.75" customHeight="1" x14ac:dyDescent="0.25">
      <c r="A38" s="257" t="s">
        <v>220</v>
      </c>
      <c r="B38" s="240"/>
      <c r="C38" s="262">
        <f t="shared" si="2"/>
        <v>0.05</v>
      </c>
      <c r="D38" s="259">
        <f t="shared" si="0"/>
        <v>0</v>
      </c>
      <c r="E38" s="260">
        <f t="shared" si="1"/>
        <v>0</v>
      </c>
      <c r="F38" s="261"/>
      <c r="G38" s="63"/>
      <c r="H38" s="78"/>
      <c r="I38" s="63"/>
      <c r="J38" s="39"/>
      <c r="K38" s="39"/>
      <c r="L38" s="39"/>
      <c r="M38" s="39"/>
      <c r="N38" s="39"/>
      <c r="O38" s="39"/>
      <c r="P38" s="39"/>
      <c r="Q38" s="39"/>
      <c r="R38" s="39"/>
      <c r="S38" s="40"/>
      <c r="T38" s="40"/>
      <c r="U38" s="40"/>
      <c r="V38" s="40"/>
    </row>
    <row r="39" spans="1:22" ht="24.75" customHeight="1" x14ac:dyDescent="0.25">
      <c r="A39" s="257" t="s">
        <v>221</v>
      </c>
      <c r="B39" s="240"/>
      <c r="C39" s="262">
        <f t="shared" si="2"/>
        <v>0.05</v>
      </c>
      <c r="D39" s="259">
        <f t="shared" si="0"/>
        <v>0</v>
      </c>
      <c r="E39" s="260">
        <f t="shared" si="1"/>
        <v>0</v>
      </c>
      <c r="F39" s="261"/>
      <c r="G39" s="63"/>
      <c r="H39" s="63"/>
      <c r="I39" s="63"/>
      <c r="J39" s="39"/>
      <c r="K39" s="39"/>
      <c r="L39" s="39"/>
      <c r="M39" s="39"/>
      <c r="N39" s="39"/>
      <c r="O39" s="39"/>
      <c r="P39" s="39"/>
      <c r="Q39" s="39"/>
      <c r="R39" s="39"/>
      <c r="S39" s="39"/>
      <c r="T39" s="40"/>
      <c r="U39" s="40"/>
      <c r="V39" s="40"/>
    </row>
    <row r="40" spans="1:22" ht="24.75" customHeight="1" x14ac:dyDescent="0.25">
      <c r="A40" s="257" t="s">
        <v>222</v>
      </c>
      <c r="B40" s="240"/>
      <c r="C40" s="262">
        <f t="shared" si="2"/>
        <v>0.05</v>
      </c>
      <c r="D40" s="259">
        <f t="shared" si="0"/>
        <v>0</v>
      </c>
      <c r="E40" s="263">
        <f t="shared" si="1"/>
        <v>0</v>
      </c>
      <c r="F40" s="264"/>
      <c r="G40" s="63"/>
      <c r="H40" s="63"/>
      <c r="I40" s="63"/>
      <c r="J40" s="39"/>
      <c r="K40" s="39"/>
      <c r="L40" s="39"/>
      <c r="M40" s="39"/>
      <c r="N40" s="39"/>
      <c r="O40" s="39"/>
      <c r="P40" s="39"/>
      <c r="Q40" s="39"/>
      <c r="R40" s="39"/>
      <c r="S40" s="39"/>
      <c r="T40" s="40"/>
      <c r="U40" s="40"/>
      <c r="V40" s="40"/>
    </row>
    <row r="41" spans="1:22" ht="24.75" customHeight="1" x14ac:dyDescent="0.25">
      <c r="A41" s="257" t="s">
        <v>223</v>
      </c>
      <c r="B41" s="240"/>
      <c r="C41" s="262">
        <f t="shared" si="2"/>
        <v>0.05</v>
      </c>
      <c r="D41" s="259">
        <f t="shared" si="0"/>
        <v>0</v>
      </c>
      <c r="E41" s="263">
        <f t="shared" si="1"/>
        <v>0</v>
      </c>
      <c r="F41" s="264"/>
      <c r="G41" s="63"/>
      <c r="H41" s="63"/>
      <c r="I41" s="63"/>
      <c r="J41" s="39"/>
      <c r="K41" s="39"/>
      <c r="L41" s="39"/>
      <c r="M41" s="39"/>
      <c r="N41" s="39"/>
      <c r="O41" s="39"/>
      <c r="P41" s="39"/>
      <c r="Q41" s="39"/>
      <c r="R41" s="39"/>
      <c r="S41" s="39"/>
      <c r="T41" s="40"/>
      <c r="U41" s="40"/>
      <c r="V41" s="40"/>
    </row>
    <row r="42" spans="1:22" ht="24.75" customHeight="1" x14ac:dyDescent="0.25">
      <c r="A42" s="257" t="s">
        <v>224</v>
      </c>
      <c r="B42" s="240"/>
      <c r="C42" s="262">
        <f t="shared" si="2"/>
        <v>0.05</v>
      </c>
      <c r="D42" s="259">
        <f t="shared" si="0"/>
        <v>0</v>
      </c>
      <c r="E42" s="260">
        <f t="shared" si="1"/>
        <v>0</v>
      </c>
      <c r="F42" s="261"/>
      <c r="G42" s="63"/>
      <c r="H42" s="63"/>
      <c r="I42" s="63"/>
      <c r="J42" s="39"/>
      <c r="K42" s="39"/>
      <c r="L42" s="39"/>
      <c r="M42" s="39"/>
      <c r="N42" s="39"/>
      <c r="O42" s="39"/>
      <c r="P42" s="39"/>
      <c r="Q42" s="39"/>
      <c r="R42" s="39"/>
      <c r="S42" s="39"/>
      <c r="T42" s="40"/>
      <c r="U42" s="40"/>
      <c r="V42" s="40"/>
    </row>
    <row r="43" spans="1:22" ht="19.5" customHeight="1" x14ac:dyDescent="0.25">
      <c r="A43" s="265" t="s">
        <v>225</v>
      </c>
      <c r="B43" s="266">
        <f>SUM(B33:B42)</f>
        <v>40000</v>
      </c>
      <c r="C43" s="267"/>
      <c r="D43" s="268">
        <f>SUM(D33:D42)</f>
        <v>2000</v>
      </c>
      <c r="E43" s="269">
        <f>SUM(E33:E42)</f>
        <v>42000</v>
      </c>
      <c r="F43" s="264"/>
      <c r="G43" s="63"/>
      <c r="H43" s="270"/>
      <c r="I43" s="63"/>
      <c r="J43" s="39"/>
      <c r="K43" s="39"/>
      <c r="L43" s="39"/>
      <c r="M43" s="39"/>
      <c r="N43" s="39"/>
      <c r="O43" s="39"/>
      <c r="P43" s="39"/>
      <c r="Q43" s="39"/>
      <c r="R43" s="39"/>
      <c r="S43" s="39"/>
      <c r="T43" s="40"/>
      <c r="U43" s="40"/>
      <c r="V43" s="40"/>
    </row>
    <row r="44" spans="1:22" ht="24.75" customHeight="1" x14ac:dyDescent="0.25">
      <c r="A44" s="265" t="s">
        <v>226</v>
      </c>
      <c r="B44" s="271">
        <f>B43*12</f>
        <v>480000</v>
      </c>
      <c r="C44" s="272"/>
      <c r="D44" s="273">
        <f>D43*12</f>
        <v>24000</v>
      </c>
      <c r="E44" s="273">
        <f>E43*12</f>
        <v>504000</v>
      </c>
      <c r="F44" s="274"/>
      <c r="G44" s="63"/>
      <c r="H44" s="80"/>
      <c r="I44" s="63"/>
      <c r="J44" s="39"/>
      <c r="K44" s="39"/>
      <c r="L44" s="39"/>
      <c r="M44" s="39"/>
      <c r="N44" s="39"/>
      <c r="O44" s="39"/>
      <c r="P44" s="39"/>
      <c r="Q44" s="39"/>
      <c r="R44" s="39"/>
      <c r="S44" s="39"/>
      <c r="T44" s="40"/>
      <c r="U44" s="40"/>
      <c r="V44" s="40"/>
    </row>
    <row r="45" spans="1:22" ht="24.75" customHeight="1" x14ac:dyDescent="0.25">
      <c r="A45" s="39"/>
      <c r="B45" s="275"/>
      <c r="C45" s="275"/>
      <c r="D45" s="275"/>
      <c r="E45" s="276"/>
      <c r="F45" s="277"/>
      <c r="G45" s="63"/>
      <c r="H45" s="270"/>
      <c r="I45" s="261"/>
      <c r="J45" s="39"/>
      <c r="K45" s="39"/>
      <c r="L45" s="39"/>
      <c r="M45" s="39"/>
      <c r="N45" s="39"/>
      <c r="O45" s="39"/>
      <c r="P45" s="39"/>
      <c r="Q45" s="39"/>
      <c r="R45" s="39"/>
      <c r="S45" s="39"/>
      <c r="T45" s="40"/>
      <c r="U45" s="40"/>
      <c r="V45" s="40"/>
    </row>
    <row r="46" spans="1:22" ht="24.75" customHeight="1" x14ac:dyDescent="0.25">
      <c r="A46" s="39"/>
      <c r="B46" s="39"/>
      <c r="C46" s="39"/>
      <c r="D46" s="39"/>
      <c r="E46" s="39"/>
      <c r="F46" s="277"/>
      <c r="G46" s="63"/>
      <c r="H46" s="270"/>
      <c r="I46" s="261"/>
      <c r="J46" s="39"/>
      <c r="K46" s="39"/>
      <c r="L46" s="39"/>
      <c r="M46" s="39"/>
      <c r="N46" s="39"/>
      <c r="O46" s="39"/>
      <c r="P46" s="39"/>
      <c r="Q46" s="39"/>
      <c r="R46" s="39"/>
      <c r="S46" s="39"/>
      <c r="T46" s="40"/>
      <c r="U46" s="40"/>
      <c r="V46" s="40"/>
    </row>
    <row r="47" spans="1:22" ht="24.75" customHeight="1" x14ac:dyDescent="0.25">
      <c r="A47" s="645" t="s">
        <v>227</v>
      </c>
      <c r="B47" s="645"/>
      <c r="C47" s="278"/>
      <c r="D47" s="278"/>
      <c r="E47" s="39"/>
      <c r="F47" s="277"/>
      <c r="G47" s="63"/>
      <c r="H47" s="270"/>
      <c r="I47" s="261"/>
      <c r="J47" s="39"/>
      <c r="K47" s="39"/>
      <c r="L47" s="39"/>
      <c r="M47" s="39"/>
      <c r="N47" s="39"/>
      <c r="O47" s="39"/>
      <c r="P47" s="39"/>
      <c r="Q47" s="39"/>
      <c r="R47" s="39"/>
      <c r="S47" s="39"/>
      <c r="T47" s="40"/>
      <c r="U47" s="40"/>
      <c r="V47" s="40"/>
    </row>
    <row r="48" spans="1:22" ht="15" customHeight="1" x14ac:dyDescent="0.25">
      <c r="A48" s="645" t="s">
        <v>228</v>
      </c>
      <c r="B48" s="645"/>
      <c r="C48" s="645"/>
      <c r="D48" s="645"/>
      <c r="E48" s="39"/>
      <c r="F48" s="277"/>
      <c r="G48" s="63"/>
      <c r="H48" s="270"/>
      <c r="I48" s="261"/>
      <c r="J48" s="39"/>
      <c r="K48" s="39"/>
      <c r="L48" s="39"/>
      <c r="M48" s="39"/>
      <c r="N48" s="39"/>
      <c r="O48" s="39"/>
      <c r="P48" s="39"/>
      <c r="Q48" s="39"/>
      <c r="R48" s="39"/>
      <c r="S48" s="39"/>
      <c r="T48" s="39"/>
      <c r="U48" s="39"/>
      <c r="V48" s="39"/>
    </row>
    <row r="49" spans="1:22" ht="23.25" customHeight="1" x14ac:dyDescent="0.25">
      <c r="A49" s="646" t="s">
        <v>229</v>
      </c>
      <c r="B49" s="646"/>
      <c r="C49" s="646"/>
      <c r="D49" s="646"/>
      <c r="E49" s="39"/>
      <c r="F49" s="277"/>
      <c r="G49" s="63"/>
      <c r="H49" s="270"/>
      <c r="I49" s="261"/>
      <c r="J49" s="39"/>
      <c r="K49" s="39"/>
      <c r="L49" s="39"/>
      <c r="M49" s="39"/>
      <c r="N49" s="39"/>
      <c r="O49" s="39"/>
      <c r="P49" s="39"/>
      <c r="Q49" s="39"/>
      <c r="R49" s="39"/>
      <c r="S49" s="39"/>
      <c r="T49" s="39"/>
      <c r="U49" s="39"/>
      <c r="V49" s="39"/>
    </row>
    <row r="50" spans="1:22" ht="35.25" customHeight="1" x14ac:dyDescent="0.25">
      <c r="A50" s="641" t="s">
        <v>230</v>
      </c>
      <c r="B50" s="641"/>
      <c r="C50" s="641"/>
      <c r="D50" s="641"/>
      <c r="E50" s="39"/>
      <c r="F50" s="277"/>
      <c r="G50" s="63"/>
      <c r="H50" s="270"/>
      <c r="I50" s="261"/>
      <c r="J50" s="39"/>
      <c r="K50" s="39"/>
      <c r="L50" s="39"/>
      <c r="M50" s="39"/>
      <c r="N50" s="39"/>
      <c r="O50" s="39"/>
      <c r="P50" s="39"/>
      <c r="Q50" s="39"/>
      <c r="R50" s="39"/>
      <c r="S50" s="39"/>
      <c r="T50" s="39"/>
      <c r="U50" s="39"/>
      <c r="V50" s="39"/>
    </row>
    <row r="51" spans="1:22" ht="15" customHeight="1" x14ac:dyDescent="0.25">
      <c r="A51" s="642"/>
      <c r="B51" s="642"/>
      <c r="C51" s="642"/>
      <c r="D51" s="642"/>
      <c r="E51" s="39"/>
      <c r="F51" s="277"/>
      <c r="G51" s="63"/>
      <c r="H51" s="270"/>
      <c r="I51" s="261"/>
      <c r="J51" s="39"/>
      <c r="K51" s="39"/>
      <c r="L51" s="39"/>
      <c r="M51" s="39"/>
      <c r="N51" s="39"/>
      <c r="O51" s="39"/>
      <c r="P51" s="39"/>
      <c r="Q51" s="39"/>
      <c r="R51" s="39"/>
      <c r="S51" s="39"/>
      <c r="T51" s="39"/>
      <c r="U51" s="39"/>
      <c r="V51" s="39"/>
    </row>
    <row r="52" spans="1:22" ht="15" customHeight="1" x14ac:dyDescent="0.25">
      <c r="A52" s="39"/>
      <c r="B52" s="39"/>
      <c r="C52" s="39"/>
      <c r="D52" s="39"/>
      <c r="E52" s="39"/>
      <c r="F52" s="277"/>
      <c r="G52" s="63"/>
      <c r="H52" s="39"/>
      <c r="I52" s="261"/>
      <c r="J52" s="39"/>
      <c r="K52" s="39"/>
      <c r="L52" s="39"/>
      <c r="M52" s="39"/>
      <c r="N52" s="39"/>
      <c r="O52" s="39"/>
      <c r="P52" s="39"/>
      <c r="Q52" s="39"/>
      <c r="R52" s="39"/>
      <c r="S52" s="39"/>
      <c r="T52" s="39"/>
      <c r="U52" s="39"/>
      <c r="V52" s="39"/>
    </row>
    <row r="53" spans="1:22" ht="23.25" customHeight="1" x14ac:dyDescent="0.25">
      <c r="A53" s="39"/>
      <c r="B53" s="39"/>
      <c r="C53" s="39"/>
      <c r="D53" s="39"/>
      <c r="E53" s="39"/>
      <c r="F53" s="53"/>
      <c r="G53" s="279"/>
      <c r="H53" s="279"/>
      <c r="I53" s="261"/>
      <c r="J53" s="39"/>
      <c r="K53" s="39"/>
      <c r="L53" s="39"/>
      <c r="M53" s="39"/>
      <c r="N53" s="39"/>
      <c r="O53" s="39"/>
      <c r="P53" s="39"/>
      <c r="Q53" s="39"/>
      <c r="R53" s="39"/>
      <c r="S53" s="39"/>
      <c r="T53" s="39"/>
      <c r="U53" s="39"/>
      <c r="V53" s="39"/>
    </row>
    <row r="54" spans="1:22" ht="15" customHeight="1" x14ac:dyDescent="0.25"/>
  </sheetData>
  <mergeCells count="49">
    <mergeCell ref="A1:C1"/>
    <mergeCell ref="D1:N1"/>
    <mergeCell ref="O1:R2"/>
    <mergeCell ref="A2:C2"/>
    <mergeCell ref="D2:N2"/>
    <mergeCell ref="A3:I3"/>
    <mergeCell ref="A6:I6"/>
    <mergeCell ref="A7:A8"/>
    <mergeCell ref="B7:C7"/>
    <mergeCell ref="D7:D8"/>
    <mergeCell ref="G7:G8"/>
    <mergeCell ref="B8:C8"/>
    <mergeCell ref="A10:A11"/>
    <mergeCell ref="B10:C10"/>
    <mergeCell ref="D10:D11"/>
    <mergeCell ref="G10:G11"/>
    <mergeCell ref="B11:C11"/>
    <mergeCell ref="A13:D13"/>
    <mergeCell ref="F13:I13"/>
    <mergeCell ref="A15:C15"/>
    <mergeCell ref="F15:H15"/>
    <mergeCell ref="A16:C16"/>
    <mergeCell ref="F16:H16"/>
    <mergeCell ref="A17:C17"/>
    <mergeCell ref="F17:H17"/>
    <mergeCell ref="A18:C18"/>
    <mergeCell ref="F18:H18"/>
    <mergeCell ref="A19:C19"/>
    <mergeCell ref="F19:H19"/>
    <mergeCell ref="A20:C20"/>
    <mergeCell ref="F20:H20"/>
    <mergeCell ref="A23:I23"/>
    <mergeCell ref="A24:A25"/>
    <mergeCell ref="B24:C24"/>
    <mergeCell ref="D24:D25"/>
    <mergeCell ref="G24:G25"/>
    <mergeCell ref="B25:C25"/>
    <mergeCell ref="A27:A28"/>
    <mergeCell ref="B27:C27"/>
    <mergeCell ref="D27:D28"/>
    <mergeCell ref="G27:G28"/>
    <mergeCell ref="B28:C28"/>
    <mergeCell ref="A50:D50"/>
    <mergeCell ref="A51:D51"/>
    <mergeCell ref="A31:E31"/>
    <mergeCell ref="F31:I31"/>
    <mergeCell ref="A47:B47"/>
    <mergeCell ref="A48:D48"/>
    <mergeCell ref="A49:D49"/>
  </mergeCells>
  <pageMargins left="0.7" right="0.7" top="0.75" bottom="0.75"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8A9B"/>
  </sheetPr>
  <dimension ref="A1:AZ1036"/>
  <sheetViews>
    <sheetView showGridLines="0" topLeftCell="A37" zoomScaleNormal="100" workbookViewId="0">
      <selection activeCell="F9" sqref="F9"/>
    </sheetView>
  </sheetViews>
  <sheetFormatPr defaultColWidth="8.7109375" defaultRowHeight="15" x14ac:dyDescent="0.25"/>
  <cols>
    <col min="1" max="1" width="28.5703125" customWidth="1"/>
    <col min="2" max="2" width="18" customWidth="1"/>
    <col min="3" max="3" width="16.7109375" customWidth="1"/>
    <col min="4" max="4" width="11" customWidth="1"/>
    <col min="5" max="5" width="12.85546875" customWidth="1"/>
    <col min="6" max="6" width="16" customWidth="1"/>
    <col min="7" max="7" width="25.140625" hidden="1" customWidth="1"/>
    <col min="8" max="8" width="27.28515625" hidden="1" customWidth="1"/>
    <col min="9" max="9" width="24.140625" customWidth="1"/>
    <col min="10" max="10" width="9.85546875" customWidth="1"/>
    <col min="11" max="11" width="28.85546875" customWidth="1"/>
    <col min="12" max="12" width="4.5703125" hidden="1" customWidth="1"/>
    <col min="13" max="13" width="12.28515625" hidden="1" customWidth="1"/>
    <col min="14" max="14" width="8.42578125" customWidth="1"/>
    <col min="15" max="17" width="16" customWidth="1"/>
    <col min="18" max="18" width="3" customWidth="1"/>
    <col min="19" max="20" width="3" hidden="1" customWidth="1"/>
  </cols>
  <sheetData>
    <row r="1" spans="1:52" ht="48" customHeight="1" x14ac:dyDescent="0.25">
      <c r="A1" s="38"/>
      <c r="B1" s="39"/>
      <c r="C1" s="39"/>
      <c r="D1" s="671" t="s">
        <v>95</v>
      </c>
      <c r="E1" s="671"/>
      <c r="F1" s="671"/>
      <c r="G1" s="671"/>
      <c r="H1" s="671"/>
      <c r="I1" s="671"/>
      <c r="J1" s="671"/>
      <c r="K1" s="281"/>
      <c r="L1" s="281"/>
      <c r="M1" s="281"/>
      <c r="N1" s="663"/>
      <c r="O1" s="663"/>
      <c r="P1" s="663"/>
      <c r="Q1" s="663"/>
      <c r="R1" s="40"/>
      <c r="S1" s="41" t="s">
        <v>69</v>
      </c>
      <c r="T1" s="41" t="s">
        <v>70</v>
      </c>
      <c r="U1" s="40"/>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row>
    <row r="2" spans="1:52" ht="33" customHeight="1" x14ac:dyDescent="0.25">
      <c r="A2" s="42"/>
      <c r="B2" s="39"/>
      <c r="C2" s="39"/>
      <c r="D2" s="672" t="s">
        <v>231</v>
      </c>
      <c r="E2" s="672"/>
      <c r="F2" s="672"/>
      <c r="G2" s="672"/>
      <c r="H2" s="672"/>
      <c r="I2" s="672"/>
      <c r="J2" s="282"/>
      <c r="K2" s="282"/>
      <c r="L2" s="282"/>
      <c r="M2" s="282"/>
      <c r="N2" s="663"/>
      <c r="O2" s="663"/>
      <c r="P2" s="663"/>
      <c r="Q2" s="663"/>
      <c r="R2" s="40"/>
      <c r="S2" s="41" t="s">
        <v>72</v>
      </c>
      <c r="T2" s="49"/>
      <c r="U2" s="40"/>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row>
    <row r="3" spans="1:52" ht="87" customHeight="1" x14ac:dyDescent="0.25">
      <c r="A3" s="673" t="s">
        <v>232</v>
      </c>
      <c r="B3" s="673"/>
      <c r="C3" s="673"/>
      <c r="D3" s="673"/>
      <c r="E3" s="673"/>
      <c r="F3" s="673"/>
      <c r="G3" s="673"/>
      <c r="H3" s="673"/>
      <c r="I3" s="673"/>
      <c r="J3" s="673"/>
      <c r="K3" s="673"/>
      <c r="L3" s="673"/>
      <c r="M3" s="673"/>
      <c r="N3" s="673"/>
      <c r="O3" s="40"/>
      <c r="P3" s="40"/>
      <c r="Q3" s="40"/>
      <c r="R3" s="40"/>
      <c r="S3" s="41" t="s">
        <v>74</v>
      </c>
      <c r="T3" s="49"/>
      <c r="U3" s="40"/>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row>
    <row r="4" spans="1:52" ht="11.25" customHeight="1" x14ac:dyDescent="0.25">
      <c r="A4" s="283"/>
      <c r="B4" s="284"/>
      <c r="C4" s="284"/>
      <c r="D4" s="284"/>
      <c r="E4" s="284"/>
      <c r="F4" s="284"/>
      <c r="G4" s="284"/>
      <c r="H4" s="284"/>
      <c r="I4" s="284"/>
      <c r="J4" s="284"/>
      <c r="K4" s="284"/>
      <c r="L4" s="284"/>
      <c r="M4" s="284"/>
      <c r="N4" s="284"/>
      <c r="O4" s="40"/>
      <c r="P4" s="40"/>
      <c r="Q4" s="40"/>
      <c r="R4" s="40"/>
      <c r="S4" s="41"/>
      <c r="T4" s="49"/>
      <c r="U4" s="40"/>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row>
    <row r="5" spans="1:52" ht="57.75" customHeight="1" x14ac:dyDescent="0.25">
      <c r="A5" s="674" t="s">
        <v>233</v>
      </c>
      <c r="B5" s="674"/>
      <c r="C5" s="675" t="s">
        <v>234</v>
      </c>
      <c r="D5" s="675"/>
      <c r="E5" s="675"/>
      <c r="F5" s="676" t="s">
        <v>235</v>
      </c>
      <c r="G5" s="676"/>
      <c r="H5" s="676"/>
      <c r="I5" s="676"/>
      <c r="J5" s="53"/>
      <c r="K5" s="645" t="s">
        <v>227</v>
      </c>
      <c r="L5" s="645"/>
      <c r="M5" s="645"/>
      <c r="N5" s="645"/>
      <c r="O5" s="40"/>
      <c r="P5" s="40"/>
      <c r="Q5" s="40"/>
      <c r="R5" s="40"/>
      <c r="S5" s="41"/>
      <c r="T5" s="49"/>
      <c r="U5" s="40"/>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row>
    <row r="6" spans="1:52" ht="100.5" customHeight="1" x14ac:dyDescent="0.25">
      <c r="A6" s="666">
        <f>B16</f>
        <v>1245.6659999999999</v>
      </c>
      <c r="B6" s="666"/>
      <c r="C6" s="667">
        <f>C16</f>
        <v>1286</v>
      </c>
      <c r="D6" s="667"/>
      <c r="E6" s="667"/>
      <c r="F6" s="668">
        <f>D16</f>
        <v>-40.33400000000006</v>
      </c>
      <c r="G6" s="668"/>
      <c r="H6" s="668"/>
      <c r="I6" s="668"/>
      <c r="J6" s="53"/>
      <c r="K6" s="669" t="s">
        <v>236</v>
      </c>
      <c r="L6" s="669"/>
      <c r="M6" s="669"/>
      <c r="N6" s="669"/>
      <c r="O6" s="40"/>
      <c r="P6" s="40"/>
      <c r="Q6" s="40"/>
      <c r="R6" s="40"/>
      <c r="S6" s="41"/>
      <c r="T6" s="49"/>
      <c r="U6" s="40"/>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row>
    <row r="7" spans="1:52" ht="6.75" customHeight="1" x14ac:dyDescent="0.25">
      <c r="A7" s="285"/>
      <c r="B7" s="286"/>
      <c r="C7" s="287"/>
      <c r="D7" s="287"/>
      <c r="E7" s="288"/>
      <c r="F7" s="670"/>
      <c r="G7" s="670"/>
      <c r="H7" s="670"/>
      <c r="I7" s="670"/>
      <c r="J7" s="39"/>
      <c r="K7" s="289"/>
      <c r="L7" s="53"/>
      <c r="M7" s="40"/>
      <c r="N7" s="40"/>
      <c r="O7" s="40"/>
      <c r="P7" s="40"/>
      <c r="Q7" s="40"/>
      <c r="R7" s="40"/>
      <c r="S7" s="41"/>
      <c r="T7" s="49"/>
      <c r="U7" s="40"/>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row>
    <row r="8" spans="1:52" ht="27.75" customHeight="1" x14ac:dyDescent="0.25">
      <c r="A8" s="290" t="s">
        <v>237</v>
      </c>
      <c r="B8" s="290"/>
      <c r="C8" s="290"/>
      <c r="D8" s="290"/>
      <c r="E8" s="291"/>
      <c r="F8" s="39"/>
      <c r="G8" s="39"/>
      <c r="H8" s="39"/>
      <c r="I8" s="39"/>
      <c r="J8" s="39"/>
      <c r="K8" s="292"/>
      <c r="L8" s="39"/>
      <c r="M8" s="39"/>
      <c r="N8" s="39"/>
      <c r="O8" s="39"/>
      <c r="P8" s="39"/>
      <c r="Q8" s="39"/>
      <c r="R8" s="40"/>
      <c r="S8" s="40"/>
      <c r="T8" s="40"/>
      <c r="U8" s="40"/>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row>
    <row r="9" spans="1:52" ht="35.25" customHeight="1" x14ac:dyDescent="0.25">
      <c r="A9" s="293" t="s">
        <v>238</v>
      </c>
      <c r="B9" s="293" t="s">
        <v>239</v>
      </c>
      <c r="C9" s="293" t="s">
        <v>240</v>
      </c>
      <c r="D9" s="293" t="s">
        <v>241</v>
      </c>
      <c r="E9" s="294" t="s">
        <v>242</v>
      </c>
      <c r="F9" s="39"/>
      <c r="G9" s="39"/>
      <c r="H9" s="39"/>
      <c r="I9" s="39"/>
      <c r="J9" s="39"/>
      <c r="K9" s="39"/>
      <c r="L9" s="39"/>
      <c r="M9" s="39"/>
      <c r="N9" s="39"/>
      <c r="O9" s="39"/>
      <c r="P9" s="39"/>
      <c r="Q9" s="39"/>
      <c r="R9" s="40"/>
      <c r="S9" s="40"/>
      <c r="T9" s="40"/>
      <c r="U9" s="40"/>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row>
    <row r="10" spans="1:52" ht="28.5" customHeight="1" x14ac:dyDescent="0.25">
      <c r="A10" s="293" t="s">
        <v>243</v>
      </c>
      <c r="B10" s="295">
        <v>1343.33</v>
      </c>
      <c r="C10" s="295">
        <v>1450</v>
      </c>
      <c r="D10" s="296">
        <f t="shared" ref="D10:D16" si="0">B10-C10</f>
        <v>-106.67000000000007</v>
      </c>
      <c r="E10" s="297" t="str">
        <f t="shared" ref="E10:E15" si="1">IF(D10&lt;0,"Room to increase","Above market")</f>
        <v>Room to increase</v>
      </c>
      <c r="F10" s="39"/>
      <c r="G10" s="39"/>
      <c r="H10" s="39"/>
      <c r="I10" s="39"/>
      <c r="J10" s="39"/>
      <c r="K10" s="39"/>
      <c r="L10" s="39"/>
      <c r="M10" s="39"/>
      <c r="N10" s="39"/>
      <c r="O10" s="39"/>
      <c r="P10" s="39"/>
      <c r="Q10" s="39"/>
      <c r="R10" s="40"/>
      <c r="S10" s="40"/>
      <c r="T10" s="40"/>
      <c r="U10" s="40"/>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row>
    <row r="11" spans="1:52" ht="27.75" customHeight="1" x14ac:dyDescent="0.25">
      <c r="A11" s="293" t="s">
        <v>244</v>
      </c>
      <c r="B11" s="295">
        <v>1365</v>
      </c>
      <c r="C11" s="295">
        <v>1350</v>
      </c>
      <c r="D11" s="296">
        <f t="shared" si="0"/>
        <v>15</v>
      </c>
      <c r="E11" s="297" t="str">
        <f t="shared" si="1"/>
        <v>Above market</v>
      </c>
      <c r="F11" s="53"/>
      <c r="G11" s="39"/>
      <c r="H11" s="39"/>
      <c r="I11" s="39"/>
      <c r="J11" s="39"/>
      <c r="K11" s="39"/>
      <c r="L11" s="39"/>
      <c r="M11" s="39"/>
      <c r="N11" s="39"/>
      <c r="O11" s="39"/>
      <c r="P11" s="39"/>
      <c r="Q11" s="39"/>
      <c r="R11" s="40"/>
      <c r="S11" s="40"/>
      <c r="T11" s="40"/>
      <c r="U11" s="40"/>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row>
    <row r="12" spans="1:52" ht="27.75" customHeight="1" x14ac:dyDescent="0.25">
      <c r="A12" s="293" t="s">
        <v>245</v>
      </c>
      <c r="B12" s="295">
        <v>1225</v>
      </c>
      <c r="C12" s="295">
        <v>1250</v>
      </c>
      <c r="D12" s="296">
        <f t="shared" si="0"/>
        <v>-25</v>
      </c>
      <c r="E12" s="297" t="str">
        <f t="shared" si="1"/>
        <v>Room to increase</v>
      </c>
      <c r="F12" s="53"/>
      <c r="G12" s="298"/>
      <c r="H12" s="298"/>
      <c r="I12" s="298"/>
      <c r="J12" s="40"/>
      <c r="K12" s="53"/>
      <c r="L12" s="53"/>
      <c r="M12" s="40"/>
      <c r="N12" s="40"/>
      <c r="O12" s="40"/>
      <c r="P12" s="39"/>
      <c r="Q12" s="39"/>
      <c r="R12" s="40"/>
      <c r="S12" s="40"/>
      <c r="T12" s="40"/>
      <c r="U12" s="40"/>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row>
    <row r="13" spans="1:52" ht="27.75" customHeight="1" x14ac:dyDescent="0.25">
      <c r="A13" s="293" t="s">
        <v>246</v>
      </c>
      <c r="B13" s="295">
        <v>1170</v>
      </c>
      <c r="C13" s="295">
        <v>1200</v>
      </c>
      <c r="D13" s="296">
        <f t="shared" si="0"/>
        <v>-30</v>
      </c>
      <c r="E13" s="297" t="str">
        <f t="shared" si="1"/>
        <v>Room to increase</v>
      </c>
      <c r="F13" s="53"/>
      <c r="G13" s="53"/>
      <c r="H13" s="53"/>
      <c r="I13" s="53"/>
      <c r="J13" s="40"/>
      <c r="K13" s="53"/>
      <c r="L13" s="53"/>
      <c r="M13" s="40"/>
      <c r="N13" s="40"/>
      <c r="O13" s="40"/>
      <c r="P13" s="39"/>
      <c r="Q13" s="39"/>
      <c r="R13" s="40"/>
      <c r="S13" s="40"/>
      <c r="T13" s="40"/>
      <c r="U13" s="40"/>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row>
    <row r="14" spans="1:52" ht="27.75" customHeight="1" x14ac:dyDescent="0.25">
      <c r="A14" s="293" t="s">
        <v>247</v>
      </c>
      <c r="B14" s="295">
        <v>1125</v>
      </c>
      <c r="C14" s="295">
        <v>1180</v>
      </c>
      <c r="D14" s="296">
        <f t="shared" si="0"/>
        <v>-55</v>
      </c>
      <c r="E14" s="297" t="str">
        <f t="shared" si="1"/>
        <v>Room to increase</v>
      </c>
      <c r="F14" s="53"/>
      <c r="G14" s="53"/>
      <c r="H14" s="39"/>
      <c r="I14" s="39"/>
      <c r="J14" s="39"/>
      <c r="K14" s="40"/>
      <c r="L14" s="40"/>
      <c r="M14" s="40"/>
      <c r="N14" s="40"/>
      <c r="O14" s="40"/>
      <c r="P14" s="39"/>
      <c r="Q14" s="39"/>
      <c r="R14" s="40"/>
      <c r="S14" s="40"/>
      <c r="T14" s="40"/>
      <c r="U14" s="40"/>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row>
    <row r="15" spans="1:52" ht="27.75" customHeight="1" x14ac:dyDescent="0.25">
      <c r="A15" s="293" t="s">
        <v>248</v>
      </c>
      <c r="B15" s="295">
        <v>800</v>
      </c>
      <c r="C15" s="295">
        <v>1000</v>
      </c>
      <c r="D15" s="296">
        <f t="shared" si="0"/>
        <v>-200</v>
      </c>
      <c r="E15" s="297" t="str">
        <f t="shared" si="1"/>
        <v>Room to increase</v>
      </c>
      <c r="F15" s="53"/>
      <c r="G15" s="53"/>
      <c r="H15" s="39"/>
      <c r="I15" s="39"/>
      <c r="J15" s="39"/>
      <c r="K15" s="40"/>
      <c r="L15" s="40"/>
      <c r="M15" s="40"/>
      <c r="N15" s="40"/>
      <c r="O15" s="40"/>
      <c r="P15" s="39"/>
      <c r="Q15" s="39"/>
      <c r="R15" s="40"/>
      <c r="S15" s="40"/>
      <c r="T15" s="40"/>
      <c r="U15" s="40"/>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row>
    <row r="16" spans="1:52" ht="24.75" customHeight="1" x14ac:dyDescent="0.25">
      <c r="A16" s="293" t="s">
        <v>249</v>
      </c>
      <c r="B16" s="299">
        <f>AVERAGE(B10:B14)</f>
        <v>1245.6659999999999</v>
      </c>
      <c r="C16" s="299">
        <f>AVERAGE(C10:C14)</f>
        <v>1286</v>
      </c>
      <c r="D16" s="296">
        <f t="shared" si="0"/>
        <v>-40.33400000000006</v>
      </c>
      <c r="E16" s="297" t="str">
        <f>IF(D16&lt;0,"Overall increase opportunity","Review pricing carefully")</f>
        <v>Overall increase opportunity</v>
      </c>
      <c r="F16" s="53"/>
      <c r="G16" s="53"/>
      <c r="H16" s="39"/>
      <c r="I16" s="39"/>
      <c r="J16" s="39"/>
      <c r="K16" s="40"/>
      <c r="L16" s="40"/>
      <c r="M16" s="40"/>
      <c r="N16" s="40"/>
      <c r="O16" s="40"/>
      <c r="P16" s="39"/>
      <c r="Q16" s="39"/>
      <c r="R16" s="40"/>
      <c r="S16" s="40"/>
      <c r="T16" s="40"/>
      <c r="U16" s="40"/>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row>
    <row r="17" spans="1:52" ht="24.75" customHeight="1" x14ac:dyDescent="0.25">
      <c r="A17" s="300"/>
      <c r="B17" s="300"/>
      <c r="C17" s="300"/>
      <c r="D17" s="300"/>
      <c r="E17" s="301"/>
      <c r="F17" s="53"/>
      <c r="G17" s="53"/>
      <c r="H17" s="39"/>
      <c r="I17" s="39"/>
      <c r="J17" s="39"/>
      <c r="K17" s="40"/>
      <c r="L17" s="40"/>
      <c r="M17" s="40"/>
      <c r="N17" s="40"/>
      <c r="O17" s="40"/>
      <c r="P17" s="39"/>
      <c r="Q17" s="39"/>
      <c r="R17" s="40"/>
      <c r="S17" s="40"/>
      <c r="T17" s="40"/>
      <c r="U17" s="40"/>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row>
    <row r="18" spans="1:52" ht="17.25" customHeight="1" x14ac:dyDescent="0.25">
      <c r="A18" s="39"/>
      <c r="B18" s="39"/>
      <c r="C18" s="39"/>
      <c r="D18" s="39"/>
      <c r="E18" s="39"/>
      <c r="F18" s="53"/>
      <c r="G18" s="53"/>
      <c r="H18" s="78"/>
      <c r="I18" s="53"/>
      <c r="J18" s="40"/>
      <c r="K18" s="40"/>
      <c r="L18" s="40"/>
      <c r="M18" s="40"/>
      <c r="N18" s="40"/>
      <c r="O18" s="40"/>
      <c r="P18" s="39"/>
      <c r="Q18" s="39"/>
      <c r="R18" s="40"/>
      <c r="S18" s="40"/>
      <c r="T18" s="40"/>
      <c r="U18" s="40"/>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row>
    <row r="19" spans="1:52" ht="24.75" customHeight="1" x14ac:dyDescent="0.25">
      <c r="A19" s="654" t="s">
        <v>250</v>
      </c>
      <c r="B19" s="654"/>
      <c r="C19" s="654"/>
      <c r="D19" s="654"/>
      <c r="E19" s="654"/>
      <c r="F19" s="53"/>
      <c r="G19" s="53"/>
      <c r="H19" s="53"/>
      <c r="I19" s="39"/>
      <c r="J19" s="39"/>
      <c r="K19" s="40"/>
      <c r="L19" s="40"/>
      <c r="M19" s="40"/>
      <c r="N19" s="40"/>
      <c r="O19" s="40"/>
      <c r="P19" s="39"/>
      <c r="Q19" s="39"/>
      <c r="R19" s="40"/>
      <c r="S19" s="40"/>
      <c r="T19" s="40"/>
      <c r="U19" s="40"/>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row>
    <row r="20" spans="1:52" ht="24.75" customHeight="1" x14ac:dyDescent="0.25">
      <c r="A20" s="302" t="s">
        <v>251</v>
      </c>
      <c r="B20" s="303" t="s">
        <v>239</v>
      </c>
      <c r="C20" s="303" t="s">
        <v>240</v>
      </c>
      <c r="D20" s="304" t="s">
        <v>241</v>
      </c>
      <c r="E20" s="294" t="s">
        <v>242</v>
      </c>
      <c r="F20" s="53"/>
      <c r="G20" s="53"/>
      <c r="H20" s="53"/>
      <c r="I20" s="39"/>
      <c r="J20" s="39"/>
      <c r="K20" s="40"/>
      <c r="L20" s="40"/>
      <c r="M20" s="40"/>
      <c r="N20" s="40"/>
      <c r="O20" s="40"/>
      <c r="P20" s="39"/>
      <c r="Q20" s="39"/>
      <c r="R20" s="40"/>
      <c r="S20" s="40"/>
      <c r="T20" s="40"/>
      <c r="U20" s="40"/>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row>
    <row r="21" spans="1:52" ht="24.75" customHeight="1" x14ac:dyDescent="0.25">
      <c r="A21" s="305" t="s">
        <v>251</v>
      </c>
      <c r="B21" s="306"/>
      <c r="C21" s="306"/>
      <c r="D21" s="296">
        <f t="shared" ref="D21:D32" si="2">B21-C21</f>
        <v>0</v>
      </c>
      <c r="E21" s="297" t="str">
        <f t="shared" ref="E21:E32" si="3">IF(D21&lt;0,"Room to increase","Above market")</f>
        <v>Above market</v>
      </c>
      <c r="F21" s="53"/>
      <c r="G21" s="53"/>
      <c r="H21" s="53"/>
      <c r="I21" s="39"/>
      <c r="J21" s="39"/>
      <c r="K21" s="298"/>
      <c r="L21" s="298"/>
      <c r="M21" s="298"/>
      <c r="N21" s="298"/>
      <c r="O21" s="40"/>
      <c r="P21" s="39"/>
      <c r="Q21" s="39"/>
      <c r="R21" s="40"/>
      <c r="S21" s="40"/>
      <c r="T21" s="40"/>
      <c r="U21" s="40"/>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row>
    <row r="22" spans="1:52" ht="24.75" customHeight="1" x14ac:dyDescent="0.25">
      <c r="A22" s="305" t="s">
        <v>251</v>
      </c>
      <c r="B22" s="306"/>
      <c r="C22" s="306"/>
      <c r="D22" s="296">
        <f t="shared" si="2"/>
        <v>0</v>
      </c>
      <c r="E22" s="297" t="str">
        <f t="shared" si="3"/>
        <v>Above market</v>
      </c>
      <c r="F22" s="53"/>
      <c r="G22" s="53"/>
      <c r="H22" s="53"/>
      <c r="I22" s="39"/>
      <c r="J22" s="39"/>
      <c r="K22" s="53"/>
      <c r="L22" s="53"/>
      <c r="M22" s="53"/>
      <c r="N22" s="53"/>
      <c r="O22" s="40"/>
      <c r="P22" s="39"/>
      <c r="Q22" s="40"/>
      <c r="R22" s="40"/>
      <c r="S22" s="40"/>
      <c r="T22" s="40"/>
      <c r="U22" s="40"/>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row>
    <row r="23" spans="1:52" ht="24.75" customHeight="1" x14ac:dyDescent="0.25">
      <c r="A23" s="305" t="s">
        <v>251</v>
      </c>
      <c r="B23" s="306"/>
      <c r="C23" s="306"/>
      <c r="D23" s="296">
        <f t="shared" si="2"/>
        <v>0</v>
      </c>
      <c r="E23" s="297" t="str">
        <f t="shared" si="3"/>
        <v>Above market</v>
      </c>
      <c r="F23" s="665"/>
      <c r="G23" s="665"/>
      <c r="H23" s="665"/>
      <c r="I23" s="665"/>
      <c r="J23" s="39"/>
      <c r="K23" s="53"/>
      <c r="L23" s="78"/>
      <c r="M23" s="53"/>
      <c r="N23" s="53"/>
      <c r="O23" s="39"/>
      <c r="P23" s="39"/>
      <c r="Q23" s="39"/>
      <c r="R23" s="40"/>
      <c r="S23" s="40"/>
      <c r="T23" s="40"/>
      <c r="U23" s="40"/>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row>
    <row r="24" spans="1:52" ht="24.75" customHeight="1" x14ac:dyDescent="0.25">
      <c r="A24" s="305" t="s">
        <v>251</v>
      </c>
      <c r="B24" s="306"/>
      <c r="C24" s="306"/>
      <c r="D24" s="296">
        <f t="shared" si="2"/>
        <v>0</v>
      </c>
      <c r="E24" s="297" t="str">
        <f t="shared" si="3"/>
        <v>Above market</v>
      </c>
      <c r="F24" s="77"/>
      <c r="G24" s="77"/>
      <c r="H24" s="77"/>
      <c r="I24" s="77"/>
      <c r="J24" s="53"/>
      <c r="K24" s="53"/>
      <c r="L24" s="78"/>
      <c r="M24" s="53"/>
      <c r="N24" s="53"/>
      <c r="O24" s="39"/>
      <c r="P24" s="39"/>
      <c r="Q24" s="39"/>
      <c r="R24" s="40"/>
      <c r="S24" s="40"/>
      <c r="T24" s="40"/>
      <c r="U24" s="40"/>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row>
    <row r="25" spans="1:52" ht="24.75" customHeight="1" x14ac:dyDescent="0.25">
      <c r="A25" s="305" t="s">
        <v>251</v>
      </c>
      <c r="B25" s="306"/>
      <c r="C25" s="306"/>
      <c r="D25" s="296">
        <f t="shared" si="2"/>
        <v>0</v>
      </c>
      <c r="E25" s="297" t="str">
        <f t="shared" si="3"/>
        <v>Above market</v>
      </c>
      <c r="F25" s="53"/>
      <c r="G25" s="63"/>
      <c r="H25" s="63"/>
      <c r="I25" s="63"/>
      <c r="J25" s="53"/>
      <c r="K25" s="53"/>
      <c r="L25" s="78"/>
      <c r="M25" s="53"/>
      <c r="N25" s="53"/>
      <c r="O25" s="39"/>
      <c r="P25" s="39"/>
      <c r="Q25" s="39"/>
      <c r="R25" s="40"/>
      <c r="S25" s="40"/>
      <c r="T25" s="40"/>
      <c r="U25" s="40"/>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row>
    <row r="26" spans="1:52" ht="24.75" customHeight="1" x14ac:dyDescent="0.25">
      <c r="A26" s="305" t="s">
        <v>251</v>
      </c>
      <c r="B26" s="307"/>
      <c r="C26" s="307"/>
      <c r="D26" s="296">
        <f t="shared" si="2"/>
        <v>0</v>
      </c>
      <c r="E26" s="297" t="str">
        <f t="shared" si="3"/>
        <v>Above market</v>
      </c>
      <c r="F26" s="53"/>
      <c r="G26" s="63"/>
      <c r="H26" s="63"/>
      <c r="I26" s="63"/>
      <c r="J26" s="53"/>
      <c r="K26" s="53"/>
      <c r="L26" s="78"/>
      <c r="M26" s="53"/>
      <c r="N26" s="53"/>
      <c r="O26" s="39"/>
      <c r="P26" s="39"/>
      <c r="Q26" s="39"/>
      <c r="R26" s="40"/>
      <c r="S26" s="40"/>
      <c r="T26" s="40"/>
      <c r="U26" s="40"/>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row>
    <row r="27" spans="1:52" ht="24.75" customHeight="1" x14ac:dyDescent="0.25">
      <c r="A27" s="305" t="s">
        <v>251</v>
      </c>
      <c r="B27" s="306"/>
      <c r="C27" s="306"/>
      <c r="D27" s="296">
        <f t="shared" si="2"/>
        <v>0</v>
      </c>
      <c r="E27" s="297" t="str">
        <f t="shared" si="3"/>
        <v>Above market</v>
      </c>
      <c r="F27" s="53"/>
      <c r="G27" s="63"/>
      <c r="H27" s="63"/>
      <c r="I27" s="63"/>
      <c r="J27" s="53"/>
      <c r="K27" s="53"/>
      <c r="L27" s="78"/>
      <c r="M27" s="53"/>
      <c r="N27" s="53"/>
      <c r="O27" s="39"/>
      <c r="P27" s="39"/>
      <c r="Q27" s="39"/>
      <c r="R27" s="40"/>
      <c r="S27" s="40"/>
      <c r="T27" s="40"/>
      <c r="U27" s="40"/>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row>
    <row r="28" spans="1:52" ht="24.75" customHeight="1" x14ac:dyDescent="0.25">
      <c r="A28" s="305" t="s">
        <v>251</v>
      </c>
      <c r="B28" s="306"/>
      <c r="C28" s="306"/>
      <c r="D28" s="296">
        <f t="shared" si="2"/>
        <v>0</v>
      </c>
      <c r="E28" s="308" t="str">
        <f t="shared" si="3"/>
        <v>Above market</v>
      </c>
      <c r="F28" s="53"/>
      <c r="G28" s="63"/>
      <c r="H28" s="63"/>
      <c r="I28" s="63"/>
      <c r="J28" s="53"/>
      <c r="K28" s="53"/>
      <c r="L28" s="53"/>
      <c r="M28" s="53"/>
      <c r="N28" s="53"/>
      <c r="O28" s="39"/>
      <c r="P28" s="39"/>
      <c r="Q28" s="39"/>
      <c r="R28" s="40"/>
      <c r="S28" s="40"/>
      <c r="T28" s="40"/>
      <c r="U28" s="40"/>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row>
    <row r="29" spans="1:52" ht="24.75" customHeight="1" x14ac:dyDescent="0.25">
      <c r="A29" s="305" t="s">
        <v>251</v>
      </c>
      <c r="B29" s="306"/>
      <c r="C29" s="306"/>
      <c r="D29" s="296">
        <f t="shared" si="2"/>
        <v>0</v>
      </c>
      <c r="E29" s="308" t="str">
        <f t="shared" si="3"/>
        <v>Above market</v>
      </c>
      <c r="F29" s="53"/>
      <c r="G29" s="63"/>
      <c r="H29" s="63"/>
      <c r="I29" s="63"/>
      <c r="J29" s="53"/>
      <c r="K29" s="53"/>
      <c r="L29" s="53"/>
      <c r="M29" s="39"/>
      <c r="N29" s="39"/>
      <c r="O29" s="39"/>
      <c r="P29" s="39"/>
      <c r="Q29" s="39"/>
      <c r="R29" s="40"/>
      <c r="S29" s="40"/>
      <c r="T29" s="40"/>
      <c r="U29" s="40"/>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row>
    <row r="30" spans="1:52" ht="24.75" customHeight="1" x14ac:dyDescent="0.25">
      <c r="A30" s="305" t="s">
        <v>251</v>
      </c>
      <c r="B30" s="306"/>
      <c r="C30" s="306"/>
      <c r="D30" s="296">
        <f t="shared" si="2"/>
        <v>0</v>
      </c>
      <c r="E30" s="308" t="str">
        <f t="shared" si="3"/>
        <v>Above market</v>
      </c>
      <c r="F30" s="53"/>
      <c r="G30" s="78"/>
      <c r="H30" s="78"/>
      <c r="I30" s="53"/>
      <c r="J30" s="53"/>
      <c r="K30" s="53"/>
      <c r="L30" s="53"/>
      <c r="M30" s="39"/>
      <c r="N30" s="39"/>
      <c r="O30" s="39"/>
      <c r="P30" s="39"/>
      <c r="Q30" s="39"/>
      <c r="R30" s="39"/>
      <c r="S30" s="40"/>
      <c r="T30" s="40"/>
      <c r="U30" s="40"/>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row>
    <row r="31" spans="1:52" ht="24.75" customHeight="1" x14ac:dyDescent="0.25">
      <c r="A31" s="305" t="s">
        <v>251</v>
      </c>
      <c r="B31" s="306"/>
      <c r="C31" s="306"/>
      <c r="D31" s="296">
        <f t="shared" si="2"/>
        <v>0</v>
      </c>
      <c r="E31" s="308" t="str">
        <f t="shared" si="3"/>
        <v>Above market</v>
      </c>
      <c r="F31" s="81"/>
      <c r="G31" s="309"/>
      <c r="H31" s="309"/>
      <c r="I31" s="79"/>
      <c r="J31" s="81"/>
      <c r="K31" s="81"/>
      <c r="L31" s="310"/>
      <c r="M31" s="39"/>
      <c r="N31" s="39"/>
      <c r="O31" s="39"/>
      <c r="P31" s="39"/>
      <c r="Q31" s="39"/>
      <c r="R31" s="39"/>
      <c r="S31" s="40"/>
      <c r="T31" s="40"/>
      <c r="U31" s="40"/>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row>
    <row r="32" spans="1:52" ht="24.75" customHeight="1" x14ac:dyDescent="0.25">
      <c r="A32" s="305" t="s">
        <v>251</v>
      </c>
      <c r="B32" s="307"/>
      <c r="C32" s="307"/>
      <c r="D32" s="296">
        <f t="shared" si="2"/>
        <v>0</v>
      </c>
      <c r="E32" s="308" t="str">
        <f t="shared" si="3"/>
        <v>Above market</v>
      </c>
      <c r="F32" s="40"/>
      <c r="G32" s="40"/>
      <c r="H32" s="40"/>
      <c r="I32" s="40"/>
      <c r="J32" s="53"/>
      <c r="K32" s="53"/>
      <c r="L32" s="53"/>
      <c r="M32" s="39"/>
      <c r="N32" s="39"/>
      <c r="O32" s="39"/>
      <c r="P32" s="39"/>
      <c r="Q32" s="39"/>
      <c r="R32" s="39"/>
      <c r="S32" s="40"/>
      <c r="T32" s="40"/>
      <c r="U32" s="40"/>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row>
    <row r="33" spans="1:52" ht="24.75" customHeight="1" x14ac:dyDescent="0.25">
      <c r="A33" s="53"/>
      <c r="B33" s="53"/>
      <c r="C33" s="53"/>
      <c r="D33" s="53"/>
      <c r="E33" s="53"/>
      <c r="F33" s="40"/>
      <c r="G33" s="40"/>
      <c r="H33" s="40"/>
      <c r="I33" s="40"/>
      <c r="J33" s="40"/>
      <c r="K33" s="39"/>
      <c r="L33" s="39"/>
      <c r="M33" s="39"/>
      <c r="N33" s="39"/>
      <c r="O33" s="39"/>
      <c r="P33" s="39"/>
      <c r="Q33" s="39"/>
      <c r="R33" s="39"/>
      <c r="S33" s="40"/>
      <c r="T33" s="40"/>
      <c r="U33" s="40"/>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row>
    <row r="34" spans="1:52" ht="24.75" customHeight="1" x14ac:dyDescent="0.25">
      <c r="A34" s="39"/>
      <c r="B34" s="39"/>
      <c r="C34" s="39"/>
      <c r="D34" s="39"/>
      <c r="E34" s="39"/>
      <c r="F34" s="40"/>
      <c r="G34" s="40"/>
      <c r="H34" s="40"/>
      <c r="I34" s="40"/>
      <c r="J34" s="40"/>
      <c r="K34" s="39"/>
      <c r="L34" s="39"/>
      <c r="M34" s="39"/>
      <c r="N34" s="39"/>
      <c r="O34" s="39"/>
      <c r="P34" s="39"/>
      <c r="Q34" s="39"/>
      <c r="R34" s="39"/>
      <c r="S34" s="40"/>
      <c r="T34" s="40"/>
      <c r="U34" s="40"/>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row>
    <row r="35" spans="1:52" ht="24.75" customHeight="1" x14ac:dyDescent="0.25">
      <c r="A35" s="39"/>
      <c r="B35" s="39"/>
      <c r="C35" s="39"/>
      <c r="D35" s="39"/>
      <c r="E35" s="39"/>
      <c r="F35" s="40"/>
      <c r="G35" s="40"/>
      <c r="H35" s="40"/>
      <c r="I35" s="40"/>
      <c r="J35" s="40"/>
      <c r="K35" s="39"/>
      <c r="L35" s="39"/>
      <c r="M35" s="39"/>
      <c r="N35" s="39"/>
      <c r="O35" s="39"/>
      <c r="P35" s="39"/>
      <c r="Q35" s="39"/>
      <c r="R35" s="39"/>
      <c r="S35" s="40"/>
      <c r="T35" s="40"/>
      <c r="U35" s="40"/>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row>
    <row r="36" spans="1:52" ht="24.75" customHeight="1" x14ac:dyDescent="0.25">
      <c r="A36" s="39"/>
      <c r="B36" s="39"/>
      <c r="C36" s="39"/>
      <c r="D36" s="39"/>
      <c r="E36" s="39"/>
      <c r="F36" s="40"/>
      <c r="G36" s="40"/>
      <c r="H36" s="40"/>
      <c r="I36" s="40"/>
      <c r="J36" s="40"/>
      <c r="K36" s="39"/>
      <c r="L36" s="39"/>
      <c r="M36" s="39"/>
      <c r="N36" s="311"/>
      <c r="O36" s="39"/>
      <c r="P36" s="39"/>
      <c r="Q36" s="39"/>
      <c r="R36" s="39"/>
      <c r="S36" s="40"/>
      <c r="T36" s="40"/>
      <c r="U36" s="40"/>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row>
    <row r="37" spans="1:52" ht="24.75" customHeight="1" x14ac:dyDescent="0.25">
      <c r="A37" s="39"/>
      <c r="B37" s="39"/>
      <c r="C37" s="39"/>
      <c r="D37" s="39"/>
      <c r="E37" s="39"/>
      <c r="F37" s="53"/>
      <c r="G37" s="53"/>
      <c r="H37" s="53"/>
      <c r="I37" s="53"/>
      <c r="J37" s="53"/>
      <c r="K37" s="39"/>
      <c r="L37" s="39"/>
      <c r="M37" s="39"/>
      <c r="N37" s="39"/>
      <c r="O37" s="39"/>
      <c r="P37" s="39"/>
      <c r="Q37" s="39"/>
      <c r="R37" s="39"/>
      <c r="S37" s="53"/>
      <c r="T37" s="53"/>
      <c r="U37" s="53"/>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row>
    <row r="38" spans="1:52" ht="15" customHeight="1" x14ac:dyDescent="0.2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row>
    <row r="39" spans="1:52" ht="15" customHeight="1" x14ac:dyDescent="0.25">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row>
    <row r="40" spans="1:52" ht="15" customHeight="1" x14ac:dyDescent="0.2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row>
    <row r="41" spans="1:52" ht="15" customHeight="1" x14ac:dyDescent="0.2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row>
    <row r="42" spans="1:52" ht="15" customHeight="1" x14ac:dyDescent="0.2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row>
    <row r="43" spans="1:52" ht="15" customHeight="1" x14ac:dyDescent="0.25">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row>
    <row r="44" spans="1:52" ht="15" customHeight="1" x14ac:dyDescent="0.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row>
    <row r="45" spans="1:52" ht="15" customHeight="1" x14ac:dyDescent="0.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row>
    <row r="46" spans="1:52" ht="15" customHeight="1" x14ac:dyDescent="0.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row>
    <row r="47" spans="1:52" ht="15" customHeight="1" x14ac:dyDescent="0.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row>
    <row r="48" spans="1:52" ht="15" customHeight="1" x14ac:dyDescent="0.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row>
    <row r="49" spans="1:52" ht="15" customHeight="1" x14ac:dyDescent="0.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row>
    <row r="50" spans="1:52" ht="15" customHeight="1" x14ac:dyDescent="0.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row>
    <row r="51" spans="1:52" ht="15" customHeight="1" x14ac:dyDescent="0.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row>
    <row r="52" spans="1:52" ht="15" customHeight="1" x14ac:dyDescent="0.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row>
    <row r="53" spans="1:52" ht="15" customHeight="1" x14ac:dyDescent="0.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row>
    <row r="54" spans="1:52" ht="15" customHeight="1" x14ac:dyDescent="0.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row>
    <row r="55" spans="1:52" ht="15" customHeight="1" x14ac:dyDescent="0.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row>
    <row r="56" spans="1:52" ht="15" customHeight="1" x14ac:dyDescent="0.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row>
    <row r="57" spans="1:52" ht="15" customHeight="1" x14ac:dyDescent="0.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row>
    <row r="58" spans="1:52" ht="15" customHeight="1" x14ac:dyDescent="0.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row>
    <row r="59" spans="1:52" ht="15" customHeight="1" x14ac:dyDescent="0.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row>
    <row r="60" spans="1:52" ht="15" customHeight="1" x14ac:dyDescent="0.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row>
    <row r="61" spans="1:52" ht="15" customHeight="1" x14ac:dyDescent="0.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row>
    <row r="62" spans="1:52" ht="15" customHeight="1" x14ac:dyDescent="0.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row>
    <row r="63" spans="1:52" ht="15" customHeight="1" x14ac:dyDescent="0.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row>
    <row r="64" spans="1:52" ht="15" customHeight="1" x14ac:dyDescent="0.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row>
    <row r="65" spans="1:52" ht="15" customHeight="1" x14ac:dyDescent="0.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row>
    <row r="66" spans="1:52" ht="15" customHeight="1" x14ac:dyDescent="0.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row>
    <row r="67" spans="1:52" ht="15" customHeight="1" x14ac:dyDescent="0.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row>
    <row r="68" spans="1:52" ht="15" customHeight="1" x14ac:dyDescent="0.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row>
    <row r="69" spans="1:52" ht="15" customHeight="1" x14ac:dyDescent="0.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row>
    <row r="70" spans="1:52" ht="15" customHeight="1" x14ac:dyDescent="0.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row>
    <row r="71" spans="1:52" ht="15" customHeight="1" x14ac:dyDescent="0.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row>
    <row r="72" spans="1:52" ht="15" customHeight="1" x14ac:dyDescent="0.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row>
    <row r="73" spans="1:52" ht="15" customHeight="1" x14ac:dyDescent="0.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row>
    <row r="74" spans="1:52" ht="15" customHeight="1" x14ac:dyDescent="0.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row>
    <row r="75" spans="1:52" ht="15" customHeight="1" x14ac:dyDescent="0.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row>
    <row r="76" spans="1:52" ht="15" customHeight="1" x14ac:dyDescent="0.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row>
    <row r="77" spans="1:52" ht="15" customHeight="1" x14ac:dyDescent="0.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row>
    <row r="78" spans="1:52" ht="15" customHeight="1" x14ac:dyDescent="0.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row>
    <row r="79" spans="1:52" ht="15" customHeight="1" x14ac:dyDescent="0.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row>
    <row r="80" spans="1:52" ht="15" customHeight="1" x14ac:dyDescent="0.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row>
    <row r="81" spans="1:52" ht="15" customHeight="1" x14ac:dyDescent="0.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row>
    <row r="82" spans="1:52" ht="15" customHeight="1" x14ac:dyDescent="0.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row>
    <row r="83" spans="1:52" ht="15" customHeight="1" x14ac:dyDescent="0.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row>
    <row r="84" spans="1:52" ht="15" customHeight="1" x14ac:dyDescent="0.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row>
    <row r="85" spans="1:52" ht="15" customHeight="1" x14ac:dyDescent="0.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row>
    <row r="86" spans="1:52" ht="15" customHeight="1" x14ac:dyDescent="0.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row>
    <row r="87" spans="1:52" ht="15" customHeight="1" x14ac:dyDescent="0.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row>
    <row r="88" spans="1:52" ht="15" customHeight="1" x14ac:dyDescent="0.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row>
    <row r="89" spans="1:52" ht="15" customHeight="1" x14ac:dyDescent="0.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row>
    <row r="90" spans="1:52" ht="15" customHeight="1" x14ac:dyDescent="0.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row>
    <row r="91" spans="1:52" ht="15" customHeight="1"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row>
    <row r="92" spans="1:52" ht="15" customHeight="1"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row>
    <row r="93" spans="1:52" ht="15" customHeight="1"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row>
    <row r="94" spans="1:52" ht="15" customHeight="1" x14ac:dyDescent="0.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row>
    <row r="95" spans="1:52" ht="15" customHeight="1" x14ac:dyDescent="0.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row>
    <row r="96" spans="1:52" ht="15" customHeight="1" x14ac:dyDescent="0.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row>
    <row r="97" spans="1:52" ht="15" customHeight="1" x14ac:dyDescent="0.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row>
    <row r="98" spans="1:52" ht="15" customHeight="1" x14ac:dyDescent="0.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row>
    <row r="99" spans="1:52" ht="15" customHeight="1" x14ac:dyDescent="0.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row>
    <row r="100" spans="1:52" ht="15" customHeight="1"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row>
    <row r="101" spans="1:52" ht="15" customHeight="1"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row>
    <row r="102" spans="1:52" ht="15" customHeight="1"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row>
    <row r="103" spans="1:52" ht="15" customHeight="1"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row>
    <row r="104" spans="1:52" ht="15" customHeight="1"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row>
    <row r="105" spans="1:52" ht="15" customHeight="1"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row>
    <row r="106" spans="1:52" ht="15" customHeight="1"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row>
    <row r="107" spans="1:52" ht="15" customHeight="1"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row>
    <row r="108" spans="1:52" ht="15" customHeight="1"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row>
    <row r="109" spans="1:52" ht="15" customHeight="1"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row>
    <row r="110" spans="1:52" ht="15" customHeight="1"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row>
    <row r="111" spans="1:52" ht="15" customHeight="1"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row>
    <row r="112" spans="1:52" ht="15" customHeight="1"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row>
    <row r="113" spans="1:52" ht="15" customHeight="1"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row>
    <row r="114" spans="1:52" ht="15" customHeight="1"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row>
    <row r="115" spans="1:52" ht="15" customHeight="1"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row>
    <row r="116" spans="1:52" ht="15" customHeight="1"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row>
    <row r="117" spans="1:52" ht="15" customHeight="1"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row>
    <row r="118" spans="1:52" ht="15" customHeight="1"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row>
    <row r="119" spans="1:52" ht="15" customHeight="1"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row>
    <row r="120" spans="1:52" ht="15" customHeight="1"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row>
    <row r="121" spans="1:52" ht="15" customHeight="1"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row>
    <row r="122" spans="1:52" ht="15" customHeight="1"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row>
    <row r="123" spans="1:52" ht="15" customHeight="1"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row>
    <row r="124" spans="1:52" ht="15" customHeight="1"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row>
    <row r="125" spans="1:52" ht="15" customHeight="1"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row>
    <row r="126" spans="1:52" ht="1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row>
    <row r="127" spans="1:52" ht="1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row>
    <row r="128" spans="1:52" ht="15" customHeight="1"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row>
    <row r="129" spans="1:52" ht="1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row>
    <row r="130" spans="1:52" ht="1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row>
    <row r="131" spans="1:52" ht="1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row>
    <row r="132" spans="1:52" ht="1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row>
    <row r="133" spans="1:52" ht="1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row>
    <row r="134" spans="1:52" ht="1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row>
    <row r="135" spans="1:52" ht="1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row>
    <row r="136" spans="1:52" ht="1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row>
    <row r="137" spans="1:52" ht="1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row>
    <row r="138" spans="1:52" ht="1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row>
    <row r="139" spans="1:52" ht="1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row>
    <row r="140" spans="1:52" ht="1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row>
    <row r="141" spans="1:52" ht="1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row>
    <row r="142" spans="1:52" ht="1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row>
    <row r="143" spans="1:52" ht="1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row>
    <row r="144" spans="1:52" ht="1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row>
    <row r="145" spans="1:52" ht="1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row>
    <row r="146" spans="1:52" ht="1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row>
    <row r="147" spans="1:52" ht="1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row>
    <row r="148" spans="1:52" ht="1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row>
    <row r="149" spans="1:52" ht="1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row>
    <row r="150" spans="1:52" ht="1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row>
    <row r="151" spans="1:52" ht="1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row>
    <row r="152" spans="1:52" ht="1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row>
    <row r="153" spans="1:52" ht="1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row>
    <row r="154" spans="1:52" ht="1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row>
    <row r="155" spans="1:52" ht="1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row>
    <row r="156" spans="1:52" ht="1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row>
    <row r="157" spans="1:52" ht="1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row>
    <row r="158" spans="1:52" ht="1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row>
    <row r="159" spans="1:52" ht="1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row>
    <row r="160" spans="1:52" ht="1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row>
    <row r="161" spans="1:52" ht="1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row>
    <row r="162" spans="1:52" ht="1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row>
    <row r="163" spans="1:52" ht="1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row>
    <row r="164" spans="1:52" ht="1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row>
    <row r="165" spans="1:52" ht="1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row>
    <row r="166" spans="1:52" ht="1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row>
    <row r="167" spans="1:52" ht="1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row>
    <row r="168" spans="1:52" ht="1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row>
    <row r="169" spans="1:52" ht="1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row>
    <row r="170" spans="1:52" ht="1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row>
    <row r="171" spans="1:52" ht="1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row>
    <row r="172" spans="1:52" ht="1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row>
    <row r="173" spans="1:52" ht="1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row>
    <row r="174" spans="1:52" ht="1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row>
    <row r="175" spans="1:52" ht="1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row>
    <row r="176" spans="1:52" ht="1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row>
    <row r="177" spans="1:52" ht="1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row>
    <row r="178" spans="1:52" ht="1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row>
    <row r="179" spans="1:52" ht="1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row>
    <row r="180" spans="1:52" ht="1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row>
    <row r="181" spans="1:52" ht="1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row>
    <row r="182" spans="1:52" ht="1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row>
    <row r="183" spans="1:52" ht="1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row>
    <row r="184" spans="1:52" ht="1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row>
    <row r="185" spans="1:52" ht="1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row>
    <row r="186" spans="1:52" ht="1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row>
    <row r="187" spans="1:52" ht="1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row>
    <row r="188" spans="1:52" ht="1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row>
    <row r="189" spans="1:52" ht="1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row>
    <row r="190" spans="1:52" ht="1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row>
    <row r="191" spans="1:52" ht="1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row>
    <row r="192" spans="1:52" ht="1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row>
    <row r="193" spans="1:52" ht="1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row>
    <row r="194" spans="1:52" ht="1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row>
    <row r="195" spans="1:52" ht="1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row>
    <row r="196" spans="1:52" ht="1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row>
    <row r="197" spans="1:52" ht="1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row>
    <row r="198" spans="1:52" ht="1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row>
    <row r="199" spans="1:52" ht="1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row>
    <row r="200" spans="1:52" ht="1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row>
    <row r="201" spans="1:52" ht="1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row>
    <row r="202" spans="1:52" ht="1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row>
    <row r="203" spans="1:52" ht="1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row>
    <row r="204" spans="1:52" ht="1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row>
    <row r="205" spans="1:52" ht="1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row>
    <row r="206" spans="1:52" ht="1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row>
    <row r="207" spans="1:52" ht="1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row>
    <row r="208" spans="1:52" ht="1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row>
    <row r="209" spans="1:52" ht="1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row>
    <row r="210" spans="1:52" ht="1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row>
    <row r="211" spans="1:52" ht="1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row>
    <row r="212" spans="1:52" ht="1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row>
    <row r="213" spans="1:52" ht="1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row>
    <row r="214" spans="1:52" ht="1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row>
    <row r="215" spans="1:52" ht="1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row>
    <row r="216" spans="1:52" ht="1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row>
    <row r="217" spans="1:52" ht="1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row>
    <row r="218" spans="1:52" ht="1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row>
    <row r="219" spans="1:52" ht="1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row>
    <row r="220" spans="1:52" ht="1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row>
    <row r="221" spans="1:52" ht="1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row>
    <row r="222" spans="1:52" ht="1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row>
    <row r="223" spans="1:52" ht="1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row>
    <row r="224" spans="1:52" ht="1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row>
    <row r="225" spans="1:52" ht="1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row>
    <row r="226" spans="1:52" ht="1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row>
    <row r="227" spans="1:52" ht="1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row>
    <row r="228" spans="1:52" ht="1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row>
    <row r="229" spans="1:52" ht="1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row>
    <row r="230" spans="1:52" ht="1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row>
    <row r="231" spans="1:52" ht="1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row>
    <row r="232" spans="1:52" ht="1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row>
    <row r="233" spans="1:52" ht="1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row>
    <row r="234" spans="1:52" ht="1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row>
    <row r="235" spans="1:52" ht="1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row>
    <row r="236" spans="1:52" ht="1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row>
    <row r="237" spans="1:52" ht="1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row>
    <row r="238" spans="1:52" ht="1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row>
    <row r="239" spans="1:52" ht="1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row>
    <row r="240" spans="1:52" ht="1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row>
    <row r="241" spans="1:52" ht="1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row>
    <row r="242" spans="1:52" ht="1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row>
    <row r="243" spans="1:52" ht="1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row>
    <row r="244" spans="1:52" ht="1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row>
    <row r="245" spans="1:52" ht="1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row>
    <row r="246" spans="1:52" ht="1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row>
    <row r="247" spans="1:52" ht="1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row>
    <row r="248" spans="1:52" ht="1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row>
    <row r="249" spans="1:52" ht="1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row>
    <row r="250" spans="1:52" ht="1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row>
    <row r="251" spans="1:52" ht="1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row>
    <row r="252" spans="1:52" ht="1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row>
    <row r="253" spans="1:52" ht="1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row>
    <row r="254" spans="1:52" ht="1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row>
    <row r="255" spans="1:52" ht="1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row>
    <row r="256" spans="1:52" ht="1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row>
    <row r="257" spans="1:52" ht="1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row>
    <row r="258" spans="1:52" ht="1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row>
    <row r="259" spans="1:52" ht="1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row>
    <row r="260" spans="1:52" ht="1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row>
    <row r="261" spans="1:52" ht="1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row>
    <row r="262" spans="1:52" ht="1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row>
    <row r="263" spans="1:52" ht="1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row>
    <row r="264" spans="1:52" ht="1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row>
    <row r="265" spans="1:52" ht="1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row>
    <row r="266" spans="1:52" ht="1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row>
    <row r="267" spans="1:52" ht="1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row>
    <row r="268" spans="1:52" ht="1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row>
    <row r="269" spans="1:52" ht="1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row>
    <row r="270" spans="1:52" ht="1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row>
    <row r="271" spans="1:52" ht="1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row>
    <row r="272" spans="1:52" ht="1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row>
    <row r="273" spans="1:52" ht="1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row>
    <row r="274" spans="1:52" ht="1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row>
    <row r="275" spans="1:52" ht="1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row>
    <row r="276" spans="1:52" ht="1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row>
    <row r="277" spans="1:52" ht="1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row>
    <row r="278" spans="1:52" ht="1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row>
    <row r="279" spans="1:52" ht="1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row>
    <row r="280" spans="1:52" ht="1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row>
    <row r="281" spans="1:52" ht="1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row>
    <row r="282" spans="1:52" ht="1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row>
    <row r="283" spans="1:52" ht="1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row>
    <row r="284" spans="1:52" ht="1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row>
    <row r="285" spans="1:52" ht="1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row>
    <row r="286" spans="1:52" ht="1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row>
    <row r="287" spans="1:52" ht="1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row>
    <row r="288" spans="1:52" ht="1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row>
    <row r="289" spans="1:52" ht="1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row>
    <row r="290" spans="1:52" ht="1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row>
    <row r="291" spans="1:52" ht="1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row>
    <row r="292" spans="1:52" ht="1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row>
    <row r="293" spans="1:52" ht="1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row>
    <row r="294" spans="1:52" ht="1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row>
    <row r="295" spans="1:52" ht="1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row>
    <row r="296" spans="1:52" ht="1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row>
    <row r="297" spans="1:52" ht="1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row>
    <row r="298" spans="1:52" ht="1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row>
    <row r="299" spans="1:52" ht="1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row>
    <row r="300" spans="1:52" ht="1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row>
    <row r="301" spans="1:52" ht="1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row>
    <row r="302" spans="1:52" ht="1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row>
    <row r="303" spans="1:52" ht="1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row>
    <row r="304" spans="1:52" ht="1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row>
    <row r="305" spans="1:52" ht="1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row>
    <row r="306" spans="1:52" ht="1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row>
    <row r="307" spans="1:52" ht="1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row>
    <row r="308" spans="1:52" ht="1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row>
    <row r="309" spans="1:52" ht="1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row>
    <row r="310" spans="1:52" ht="1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row>
    <row r="311" spans="1:52" ht="1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row>
    <row r="312" spans="1:52" ht="1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row>
    <row r="313" spans="1:52" ht="1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row>
    <row r="314" spans="1:52" ht="1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row>
    <row r="315" spans="1:52" ht="1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row>
    <row r="316" spans="1:52" ht="1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row>
    <row r="317" spans="1:52" ht="1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row>
    <row r="318" spans="1:52" ht="1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row>
    <row r="319" spans="1:52" ht="1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row>
    <row r="320" spans="1:52" ht="1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row>
    <row r="321" spans="1:52" ht="1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row>
    <row r="322" spans="1:52" ht="1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row>
    <row r="323" spans="1:52" ht="1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row>
    <row r="324" spans="1:52" ht="1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row>
    <row r="325" spans="1:52" ht="1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row>
    <row r="326" spans="1:52" ht="1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row>
    <row r="327" spans="1:52" ht="1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row>
    <row r="328" spans="1:52" ht="1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row>
    <row r="329" spans="1:52" ht="1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row>
    <row r="330" spans="1:52" ht="1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row>
    <row r="331" spans="1:52" ht="1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row>
    <row r="332" spans="1:52" ht="1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row>
    <row r="333" spans="1:52" ht="1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row>
    <row r="334" spans="1:52" ht="1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row>
    <row r="335" spans="1:52" ht="1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row>
    <row r="336" spans="1:52" ht="1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row>
    <row r="337" spans="1:52" ht="1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row>
    <row r="338" spans="1:52" ht="1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row>
    <row r="339" spans="1:52" ht="1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row>
    <row r="340" spans="1:52" ht="1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row>
    <row r="341" spans="1:52" ht="1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row>
    <row r="342" spans="1:52" ht="1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row>
    <row r="343" spans="1:52" ht="1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row>
    <row r="344" spans="1:52" ht="1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row>
    <row r="345" spans="1:52" ht="1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row>
    <row r="346" spans="1:52" ht="1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row>
    <row r="347" spans="1:52" ht="1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row>
    <row r="348" spans="1:52" ht="1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row>
    <row r="349" spans="1:52" ht="1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row>
    <row r="350" spans="1:52" ht="1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row>
    <row r="351" spans="1:52" ht="1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row>
    <row r="352" spans="1:52" ht="1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row>
    <row r="353" spans="1:52" ht="1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row>
    <row r="354" spans="1:52" ht="1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row>
    <row r="355" spans="1:52" ht="1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row>
    <row r="356" spans="1:52" ht="1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row>
    <row r="357" spans="1:52" ht="1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row>
    <row r="358" spans="1:52" ht="1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row>
    <row r="359" spans="1:52" ht="1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row>
    <row r="360" spans="1:52" ht="1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row>
    <row r="361" spans="1:52" ht="1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row>
    <row r="362" spans="1:52" ht="1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row>
    <row r="363" spans="1:52" ht="1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row>
    <row r="364" spans="1:52" ht="1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row>
    <row r="365" spans="1:52" ht="1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row>
    <row r="366" spans="1:52" ht="1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row>
    <row r="367" spans="1:52" ht="1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row>
    <row r="368" spans="1:52" ht="1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row>
    <row r="369" spans="1:52" ht="1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row>
    <row r="370" spans="1:52" ht="1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row>
    <row r="371" spans="1:52" ht="1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row>
    <row r="372" spans="1:52" ht="1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row>
    <row r="373" spans="1:52" ht="1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row>
    <row r="374" spans="1:52" ht="1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row>
    <row r="375" spans="1:52" ht="1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row>
    <row r="376" spans="1:52" ht="1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row>
    <row r="377" spans="1:52" ht="1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row>
    <row r="378" spans="1:52" ht="1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row>
    <row r="379" spans="1:52" ht="1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row>
    <row r="380" spans="1:52" ht="1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row>
    <row r="381" spans="1:52" ht="1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row>
    <row r="382" spans="1:52" ht="1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row>
    <row r="383" spans="1:52" ht="1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row>
    <row r="384" spans="1:52" ht="1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row>
    <row r="385" spans="1:52" ht="1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row>
    <row r="386" spans="1:52" ht="1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row>
    <row r="387" spans="1:52" ht="1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row>
    <row r="388" spans="1:52" ht="1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row>
    <row r="389" spans="1:52" ht="1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row>
    <row r="390" spans="1:52" ht="1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row>
    <row r="391" spans="1:52" ht="1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row>
    <row r="392" spans="1:52" ht="1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row>
    <row r="393" spans="1:52" ht="1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row>
    <row r="394" spans="1:52" ht="1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row>
    <row r="395" spans="1:52" ht="1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row>
    <row r="396" spans="1:52" ht="1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row>
    <row r="397" spans="1:52" ht="1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row>
    <row r="398" spans="1:52" ht="1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row>
    <row r="399" spans="1:52" ht="1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row>
    <row r="400" spans="1:52" ht="1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row>
    <row r="401" spans="1:52" ht="1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row>
    <row r="402" spans="1:52" ht="1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row>
    <row r="403" spans="1:52" ht="1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row>
    <row r="404" spans="1:52" ht="1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row>
    <row r="405" spans="1:52" ht="1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row>
    <row r="406" spans="1:52" ht="1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row>
    <row r="407" spans="1:52" ht="1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row>
    <row r="408" spans="1:52" ht="1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row>
    <row r="409" spans="1:52" ht="1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row>
    <row r="410" spans="1:52" ht="1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row>
    <row r="411" spans="1:52" ht="1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row>
    <row r="412" spans="1:52" ht="1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row>
    <row r="413" spans="1:52" ht="1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row>
    <row r="414" spans="1:52" ht="1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row>
    <row r="415" spans="1:52" ht="1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row>
    <row r="416" spans="1:52" ht="1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row>
    <row r="417" spans="1:52" ht="1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row>
    <row r="418" spans="1:52" ht="1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row>
    <row r="419" spans="1:52" ht="1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row>
    <row r="420" spans="1:52" ht="1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row>
    <row r="421" spans="1:52" ht="1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row>
    <row r="422" spans="1:52" ht="1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row>
    <row r="423" spans="1:52" ht="1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row>
    <row r="424" spans="1:52" ht="1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row>
    <row r="425" spans="1:52" ht="1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row>
    <row r="426" spans="1:52" ht="1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row>
    <row r="427" spans="1:52" ht="1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row>
    <row r="428" spans="1:52" ht="1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row>
    <row r="429" spans="1:52" ht="1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row>
    <row r="430" spans="1:52" ht="1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row>
    <row r="431" spans="1:52" ht="1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row>
    <row r="432" spans="1:52" ht="1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row>
    <row r="433" spans="1:52" ht="1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row>
    <row r="434" spans="1:52" ht="1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row>
    <row r="435" spans="1:52" ht="1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row>
    <row r="436" spans="1:52" ht="1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row>
    <row r="437" spans="1:52" ht="1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row>
    <row r="438" spans="1:52" ht="1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row>
    <row r="439" spans="1:52" ht="1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row>
    <row r="440" spans="1:52" ht="1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row>
    <row r="441" spans="1:52" ht="1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row>
    <row r="442" spans="1:52" ht="1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row>
    <row r="443" spans="1:52" ht="1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row>
    <row r="444" spans="1:52" ht="1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row>
    <row r="445" spans="1:52" ht="1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row>
    <row r="446" spans="1:52" ht="1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row>
    <row r="447" spans="1:52" ht="1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row>
    <row r="448" spans="1:52" ht="1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row>
    <row r="449" spans="1:52" ht="1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row>
    <row r="450" spans="1:52" ht="1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row>
    <row r="451" spans="1:52" ht="1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row>
    <row r="452" spans="1:52" ht="1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row>
    <row r="453" spans="1:52" ht="1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row>
    <row r="454" spans="1:52" ht="1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row>
    <row r="455" spans="1:52" ht="1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row>
    <row r="456" spans="1:52" ht="1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row>
    <row r="457" spans="1:52" ht="1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row>
    <row r="458" spans="1:52" ht="1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row>
    <row r="459" spans="1:52" ht="1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row>
    <row r="460" spans="1:52" ht="1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row>
    <row r="461" spans="1:52" ht="1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row>
    <row r="462" spans="1:52" ht="1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row>
    <row r="463" spans="1:52" ht="1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row>
    <row r="464" spans="1:52" ht="1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row>
    <row r="465" spans="1:52" ht="1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row>
    <row r="466" spans="1:52" ht="1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row>
    <row r="467" spans="1:52" ht="1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row>
    <row r="468" spans="1:52" ht="1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row>
    <row r="469" spans="1:52" ht="1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row>
    <row r="470" spans="1:52" ht="1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row>
    <row r="471" spans="1:52" ht="1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row>
    <row r="472" spans="1:52" ht="1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row>
    <row r="473" spans="1:52" ht="1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row>
    <row r="474" spans="1:52" ht="1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row>
    <row r="475" spans="1:52" ht="1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row>
    <row r="476" spans="1:52" ht="1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row>
    <row r="477" spans="1:52" ht="1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row>
    <row r="478" spans="1:52" ht="1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row>
    <row r="479" spans="1:52" ht="1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row>
    <row r="480" spans="1:52" ht="1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row>
    <row r="481" spans="1:52" ht="1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row>
    <row r="482" spans="1:52" ht="1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row>
    <row r="483" spans="1:52" ht="1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row>
    <row r="484" spans="1:52" ht="1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row>
    <row r="485" spans="1:52" ht="1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row>
    <row r="486" spans="1:52" ht="1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row>
    <row r="487" spans="1:52" ht="1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row>
    <row r="488" spans="1:52" ht="1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row>
    <row r="489" spans="1:52" ht="1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row>
    <row r="490" spans="1:52" ht="1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row>
    <row r="491" spans="1:52" ht="1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row>
    <row r="492" spans="1:52" ht="1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row>
    <row r="493" spans="1:52" ht="1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row>
    <row r="494" spans="1:52" ht="1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row>
    <row r="495" spans="1:52" ht="1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row>
    <row r="496" spans="1:52" ht="1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row>
    <row r="497" spans="1:52" ht="1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row>
    <row r="498" spans="1:52" ht="1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row>
    <row r="499" spans="1:52" ht="1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row>
    <row r="500" spans="1:52" ht="1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row>
    <row r="501" spans="1:52" ht="1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row>
    <row r="502" spans="1:52" ht="1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row>
    <row r="503" spans="1:52" ht="1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row>
    <row r="504" spans="1:52" ht="1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row>
    <row r="505" spans="1:52" ht="1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row>
    <row r="506" spans="1:52" ht="1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row>
    <row r="507" spans="1:52" ht="1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row>
    <row r="508" spans="1:52" ht="1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row>
    <row r="509" spans="1:52" ht="1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row>
    <row r="510" spans="1:52" ht="1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row>
    <row r="511" spans="1:52" ht="1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row>
    <row r="512" spans="1:52" ht="1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row>
    <row r="513" spans="1:52" ht="1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row>
    <row r="514" spans="1:52" ht="1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row>
    <row r="515" spans="1:52" ht="1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row>
    <row r="516" spans="1:52" ht="1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row>
    <row r="517" spans="1:52" ht="1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row>
    <row r="518" spans="1:52" ht="1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row>
    <row r="519" spans="1:52" ht="1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row>
    <row r="520" spans="1:52" ht="1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row>
    <row r="521" spans="1:52" ht="1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row>
    <row r="522" spans="1:52" ht="1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row>
    <row r="523" spans="1:52" ht="1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row>
    <row r="524" spans="1:52" ht="1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row>
    <row r="525" spans="1:52" ht="1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row>
    <row r="526" spans="1:52" ht="1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row>
    <row r="527" spans="1:52" ht="1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row>
    <row r="528" spans="1:52" ht="1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row>
    <row r="529" spans="1:52" ht="1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row>
    <row r="530" spans="1:52" ht="1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row>
    <row r="531" spans="1:52" ht="1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row>
    <row r="532" spans="1:52" ht="1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row>
    <row r="533" spans="1:52" ht="1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row>
    <row r="534" spans="1:52" ht="1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row>
    <row r="535" spans="1:52" ht="1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row>
    <row r="536" spans="1:52" ht="1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row>
    <row r="537" spans="1:52" ht="1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row>
    <row r="538" spans="1:52" ht="1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row>
    <row r="539" spans="1:52" ht="1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row>
    <row r="540" spans="1:52" ht="1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row>
    <row r="541" spans="1:52" ht="1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row>
    <row r="542" spans="1:52" ht="1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row>
    <row r="543" spans="1:52" ht="1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row>
    <row r="544" spans="1:52" ht="1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row>
    <row r="545" spans="1:52" ht="1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row>
    <row r="546" spans="1:52" ht="1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row>
    <row r="547" spans="1:52" ht="1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row>
    <row r="548" spans="1:52" ht="1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row>
    <row r="549" spans="1:52" ht="1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row>
    <row r="550" spans="1:52" ht="1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row>
    <row r="551" spans="1:52" ht="1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row>
    <row r="552" spans="1:52" ht="1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row>
    <row r="553" spans="1:52" ht="1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row>
    <row r="554" spans="1:52" ht="1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row>
    <row r="555" spans="1:52" ht="1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row>
    <row r="556" spans="1:52" ht="1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row>
    <row r="557" spans="1:52" ht="1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row>
    <row r="558" spans="1:52" ht="1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row>
    <row r="559" spans="1:52" ht="1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row>
    <row r="560" spans="1:52" ht="1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row>
    <row r="561" spans="1:52" ht="1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row>
    <row r="562" spans="1:52" ht="1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row>
    <row r="563" spans="1:52" ht="1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row>
    <row r="564" spans="1:52" ht="1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row>
    <row r="565" spans="1:52" ht="1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row>
    <row r="566" spans="1:52" ht="1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row>
    <row r="567" spans="1:52" ht="1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row>
    <row r="568" spans="1:52" ht="1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row>
    <row r="569" spans="1:52" ht="1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row>
    <row r="570" spans="1:52" ht="1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row>
    <row r="571" spans="1:52" ht="1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row>
    <row r="572" spans="1:52" ht="1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row>
    <row r="573" spans="1:52" ht="1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row>
    <row r="574" spans="1:52" ht="1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row>
    <row r="575" spans="1:52" ht="1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row>
    <row r="576" spans="1:52" ht="1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row>
    <row r="577" spans="1:52" ht="1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row>
    <row r="578" spans="1:52" ht="1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row>
    <row r="579" spans="1:52" ht="1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row>
    <row r="580" spans="1:52" ht="1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row>
    <row r="581" spans="1:52" ht="1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row>
    <row r="582" spans="1:52" ht="1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row>
    <row r="583" spans="1:52" ht="1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row>
    <row r="584" spans="1:52" ht="1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row>
    <row r="585" spans="1:52" ht="1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row>
    <row r="586" spans="1:52" ht="1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row>
    <row r="587" spans="1:52" ht="1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row>
    <row r="588" spans="1:52" ht="1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row>
    <row r="589" spans="1:52" ht="1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39"/>
      <c r="AZ589" s="39"/>
    </row>
    <row r="590" spans="1:52" ht="1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39"/>
      <c r="AZ590" s="39"/>
    </row>
    <row r="591" spans="1:52" ht="1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39"/>
      <c r="AZ591" s="39"/>
    </row>
    <row r="592" spans="1:52" ht="1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39"/>
      <c r="AZ592" s="39"/>
    </row>
    <row r="593" spans="1:52" ht="1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39"/>
      <c r="AZ593" s="39"/>
    </row>
    <row r="594" spans="1:52" ht="1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39"/>
      <c r="AZ594" s="39"/>
    </row>
    <row r="595" spans="1:52" ht="1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39"/>
      <c r="AZ595" s="39"/>
    </row>
    <row r="596" spans="1:52" ht="1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row>
    <row r="597" spans="1:52" ht="1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39"/>
      <c r="AZ597" s="39"/>
    </row>
    <row r="598" spans="1:52" ht="1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39"/>
      <c r="AZ598" s="39"/>
    </row>
    <row r="599" spans="1:52" ht="1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39"/>
      <c r="AZ599" s="39"/>
    </row>
    <row r="600" spans="1:52" ht="1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39"/>
      <c r="AZ600" s="39"/>
    </row>
    <row r="601" spans="1:52" ht="1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39"/>
      <c r="AZ601" s="39"/>
    </row>
    <row r="602" spans="1:52" ht="1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39"/>
      <c r="AZ602" s="39"/>
    </row>
    <row r="603" spans="1:52" ht="1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row>
    <row r="604" spans="1:52" ht="1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39"/>
      <c r="AZ604" s="39"/>
    </row>
    <row r="605" spans="1:52" ht="1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39"/>
      <c r="AZ605" s="39"/>
    </row>
    <row r="606" spans="1:52" ht="1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39"/>
      <c r="AZ606" s="39"/>
    </row>
    <row r="607" spans="1:52" ht="1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row>
    <row r="608" spans="1:52" ht="1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39"/>
      <c r="AZ608" s="39"/>
    </row>
    <row r="609" spans="1:52" ht="1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39"/>
      <c r="AZ609" s="39"/>
    </row>
    <row r="610" spans="1:52" ht="1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39"/>
      <c r="AZ610" s="39"/>
    </row>
    <row r="611" spans="1:52" ht="1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39"/>
      <c r="AZ611" s="39"/>
    </row>
    <row r="612" spans="1:52" ht="1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39"/>
      <c r="AZ612" s="39"/>
    </row>
    <row r="613" spans="1:52" ht="1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row>
    <row r="614" spans="1:52" ht="1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row>
    <row r="615" spans="1:52" ht="1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39"/>
      <c r="AZ615" s="39"/>
    </row>
    <row r="616" spans="1:52" ht="1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39"/>
      <c r="AZ616" s="39"/>
    </row>
    <row r="617" spans="1:52" ht="1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39"/>
      <c r="AZ617" s="39"/>
    </row>
    <row r="618" spans="1:52" ht="1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39"/>
      <c r="AZ618" s="39"/>
    </row>
    <row r="619" spans="1:52" ht="1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39"/>
      <c r="AZ619" s="39"/>
    </row>
    <row r="620" spans="1:52" ht="1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39"/>
      <c r="AZ620" s="39"/>
    </row>
    <row r="621" spans="1:52" ht="1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39"/>
      <c r="AZ621" s="39"/>
    </row>
    <row r="622" spans="1:52" ht="1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39"/>
      <c r="AZ622" s="39"/>
    </row>
    <row r="623" spans="1:52" ht="1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39"/>
      <c r="AZ623" s="39"/>
    </row>
    <row r="624" spans="1:52" ht="1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39"/>
      <c r="AZ624" s="39"/>
    </row>
    <row r="625" spans="1:52" ht="1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39"/>
      <c r="AZ625" s="39"/>
    </row>
    <row r="626" spans="1:52" ht="1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39"/>
      <c r="AZ626" s="39"/>
    </row>
    <row r="627" spans="1:52" ht="1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39"/>
      <c r="AZ627" s="39"/>
    </row>
    <row r="628" spans="1:52" ht="1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39"/>
      <c r="AZ628" s="39"/>
    </row>
    <row r="629" spans="1:52" ht="1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39"/>
      <c r="AZ629" s="39"/>
    </row>
    <row r="630" spans="1:52" ht="1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39"/>
      <c r="AZ630" s="39"/>
    </row>
    <row r="631" spans="1:52" ht="1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39"/>
      <c r="AZ631" s="39"/>
    </row>
    <row r="632" spans="1:52" ht="1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39"/>
      <c r="AZ632" s="39"/>
    </row>
    <row r="633" spans="1:52" ht="1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39"/>
      <c r="AZ633" s="39"/>
    </row>
    <row r="634" spans="1:52" ht="1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39"/>
      <c r="AZ634" s="39"/>
    </row>
    <row r="635" spans="1:52" ht="1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39"/>
      <c r="AZ635" s="39"/>
    </row>
    <row r="636" spans="1:52" ht="1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39"/>
      <c r="AZ636" s="39"/>
    </row>
    <row r="637" spans="1:52" ht="1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39"/>
      <c r="AZ637" s="39"/>
    </row>
    <row r="638" spans="1:52" ht="1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row>
    <row r="639" spans="1:52" ht="1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39"/>
      <c r="AZ639" s="39"/>
    </row>
    <row r="640" spans="1:52" ht="1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39"/>
      <c r="AZ640" s="39"/>
    </row>
    <row r="641" spans="1:52" ht="1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39"/>
      <c r="AZ641" s="39"/>
    </row>
    <row r="642" spans="1:52" ht="1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row>
    <row r="643" spans="1:52" ht="1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39"/>
      <c r="AZ643" s="39"/>
    </row>
    <row r="644" spans="1:52" ht="1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39"/>
      <c r="AZ644" s="39"/>
    </row>
    <row r="645" spans="1:52" ht="1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39"/>
      <c r="AZ645" s="39"/>
    </row>
    <row r="646" spans="1:52" ht="1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39"/>
      <c r="AZ646" s="39"/>
    </row>
    <row r="647" spans="1:52" ht="1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39"/>
      <c r="AZ647" s="39"/>
    </row>
    <row r="648" spans="1:52" ht="1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39"/>
      <c r="AZ648" s="39"/>
    </row>
    <row r="649" spans="1:52" ht="1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39"/>
      <c r="AZ649" s="39"/>
    </row>
    <row r="650" spans="1:52" ht="1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39"/>
      <c r="AZ650" s="39"/>
    </row>
    <row r="651" spans="1:52" ht="1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39"/>
      <c r="AZ651" s="39"/>
    </row>
    <row r="652" spans="1:52" ht="1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39"/>
      <c r="AZ652" s="39"/>
    </row>
    <row r="653" spans="1:52" ht="1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39"/>
      <c r="AZ653" s="39"/>
    </row>
    <row r="654" spans="1:52" ht="1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39"/>
      <c r="AZ654" s="39"/>
    </row>
    <row r="655" spans="1:52" ht="1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row>
    <row r="656" spans="1:52" ht="1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39"/>
      <c r="AZ656" s="39"/>
    </row>
    <row r="657" spans="1:52" ht="1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39"/>
      <c r="AZ657" s="39"/>
    </row>
    <row r="658" spans="1:52" ht="1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39"/>
      <c r="AZ658" s="39"/>
    </row>
    <row r="659" spans="1:52" ht="1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39"/>
      <c r="AZ659" s="39"/>
    </row>
    <row r="660" spans="1:52" ht="1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39"/>
      <c r="AZ660" s="39"/>
    </row>
    <row r="661" spans="1:52" ht="1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39"/>
      <c r="AZ661" s="39"/>
    </row>
    <row r="662" spans="1:52" ht="1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39"/>
      <c r="AZ662" s="39"/>
    </row>
    <row r="663" spans="1:52" ht="1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39"/>
      <c r="AZ663" s="39"/>
    </row>
    <row r="664" spans="1:52" ht="1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39"/>
      <c r="AZ664" s="39"/>
    </row>
    <row r="665" spans="1:52" ht="1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39"/>
      <c r="AZ665" s="39"/>
    </row>
    <row r="666" spans="1:52" ht="1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39"/>
      <c r="AZ666" s="39"/>
    </row>
    <row r="667" spans="1:52" ht="1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39"/>
      <c r="AZ667" s="39"/>
    </row>
    <row r="668" spans="1:52" ht="1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39"/>
      <c r="AZ668" s="39"/>
    </row>
    <row r="669" spans="1:52" ht="1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39"/>
      <c r="AZ669" s="39"/>
    </row>
    <row r="670" spans="1:52" ht="1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39"/>
      <c r="AZ670" s="39"/>
    </row>
    <row r="671" spans="1:52" ht="1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39"/>
      <c r="AZ671" s="39"/>
    </row>
    <row r="672" spans="1:52" ht="1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39"/>
      <c r="AZ672" s="39"/>
    </row>
    <row r="673" spans="1:52" ht="1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39"/>
      <c r="AZ673" s="39"/>
    </row>
    <row r="674" spans="1:52" ht="1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39"/>
      <c r="AZ674" s="39"/>
    </row>
    <row r="675" spans="1:52" ht="1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39"/>
      <c r="AZ675" s="39"/>
    </row>
    <row r="676" spans="1:52" ht="1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39"/>
      <c r="AZ676" s="39"/>
    </row>
    <row r="677" spans="1:52" ht="1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39"/>
      <c r="AZ677" s="39"/>
    </row>
    <row r="678" spans="1:52" ht="1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39"/>
      <c r="AZ678" s="39"/>
    </row>
    <row r="679" spans="1:52" ht="1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39"/>
      <c r="AZ679" s="39"/>
    </row>
    <row r="680" spans="1:52" ht="1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39"/>
      <c r="AZ680" s="39"/>
    </row>
    <row r="681" spans="1:52" ht="1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39"/>
      <c r="AZ681" s="39"/>
    </row>
    <row r="682" spans="1:52" ht="1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39"/>
      <c r="AZ682" s="39"/>
    </row>
    <row r="683" spans="1:52" ht="1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39"/>
      <c r="AZ683" s="39"/>
    </row>
    <row r="684" spans="1:52" ht="1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39"/>
      <c r="AZ684" s="39"/>
    </row>
    <row r="685" spans="1:52" ht="1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39"/>
      <c r="AZ685" s="39"/>
    </row>
    <row r="686" spans="1:52" ht="1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39"/>
      <c r="AZ686" s="39"/>
    </row>
    <row r="687" spans="1:52" ht="1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row>
    <row r="688" spans="1:52" ht="1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39"/>
      <c r="AZ688" s="39"/>
    </row>
    <row r="689" spans="1:52" ht="1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39"/>
      <c r="AZ689" s="39"/>
    </row>
    <row r="690" spans="1:52" ht="1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39"/>
      <c r="AZ690" s="39"/>
    </row>
    <row r="691" spans="1:52" ht="1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39"/>
      <c r="AZ691" s="39"/>
    </row>
    <row r="692" spans="1:52" ht="1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39"/>
      <c r="AZ692" s="39"/>
    </row>
    <row r="693" spans="1:52" ht="1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39"/>
      <c r="AZ693" s="39"/>
    </row>
    <row r="694" spans="1:52" ht="1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39"/>
      <c r="AZ694" s="39"/>
    </row>
    <row r="695" spans="1:52" ht="1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39"/>
      <c r="AZ695" s="39"/>
    </row>
    <row r="696" spans="1:52" ht="1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39"/>
      <c r="AZ696" s="39"/>
    </row>
    <row r="697" spans="1:52" ht="1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39"/>
      <c r="AZ697" s="39"/>
    </row>
    <row r="698" spans="1:52" ht="1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39"/>
      <c r="AZ698" s="39"/>
    </row>
    <row r="699" spans="1:52" ht="1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39"/>
      <c r="AZ699" s="39"/>
    </row>
    <row r="700" spans="1:52" ht="1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39"/>
      <c r="AZ700" s="39"/>
    </row>
    <row r="701" spans="1:52" ht="1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39"/>
      <c r="AZ701" s="39"/>
    </row>
    <row r="702" spans="1:52" ht="1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39"/>
      <c r="AZ702" s="39"/>
    </row>
    <row r="703" spans="1:52" ht="1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row>
    <row r="704" spans="1:52" ht="1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row>
    <row r="705" spans="1:52" ht="1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row>
    <row r="706" spans="1:52" ht="1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row>
    <row r="707" spans="1:52" ht="1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row>
    <row r="708" spans="1:52" ht="1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row>
    <row r="709" spans="1:52" ht="1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row>
    <row r="710" spans="1:52" ht="1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row>
    <row r="711" spans="1:52" ht="1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row>
    <row r="712" spans="1:52" ht="1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row>
    <row r="713" spans="1:52" ht="1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39"/>
      <c r="AZ713" s="39"/>
    </row>
    <row r="714" spans="1:52" ht="1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39"/>
      <c r="AZ714" s="39"/>
    </row>
    <row r="715" spans="1:52" ht="1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39"/>
      <c r="AZ715" s="39"/>
    </row>
    <row r="716" spans="1:52" ht="1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39"/>
      <c r="AZ716" s="39"/>
    </row>
    <row r="717" spans="1:52" ht="1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39"/>
      <c r="AZ717" s="39"/>
    </row>
    <row r="718" spans="1:52" ht="1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39"/>
      <c r="AZ718" s="39"/>
    </row>
    <row r="719" spans="1:52" ht="1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39"/>
      <c r="AZ719" s="39"/>
    </row>
    <row r="720" spans="1:52" ht="1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39"/>
      <c r="AZ720" s="39"/>
    </row>
    <row r="721" spans="1:52" ht="1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39"/>
      <c r="AZ721" s="39"/>
    </row>
    <row r="722" spans="1:52" ht="1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39"/>
      <c r="AZ722" s="39"/>
    </row>
    <row r="723" spans="1:52" ht="1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39"/>
      <c r="AZ723" s="39"/>
    </row>
    <row r="724" spans="1:52" ht="1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39"/>
      <c r="AZ724" s="39"/>
    </row>
    <row r="725" spans="1:52" ht="1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39"/>
      <c r="AZ725" s="39"/>
    </row>
    <row r="726" spans="1:52" ht="1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39"/>
      <c r="AZ726" s="39"/>
    </row>
    <row r="727" spans="1:52" ht="1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39"/>
      <c r="AZ727" s="39"/>
    </row>
    <row r="728" spans="1:52" ht="1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39"/>
      <c r="AZ728" s="39"/>
    </row>
    <row r="729" spans="1:52" ht="1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39"/>
      <c r="AZ729" s="39"/>
    </row>
    <row r="730" spans="1:52" ht="1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39"/>
      <c r="AZ730" s="39"/>
    </row>
    <row r="731" spans="1:52" ht="1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row>
    <row r="732" spans="1:52" ht="1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39"/>
      <c r="AZ732" s="39"/>
    </row>
    <row r="733" spans="1:52" ht="1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39"/>
      <c r="AZ733" s="39"/>
    </row>
    <row r="734" spans="1:52" ht="1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39"/>
      <c r="AZ734" s="39"/>
    </row>
    <row r="735" spans="1:52" ht="1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39"/>
      <c r="AZ735" s="39"/>
    </row>
    <row r="736" spans="1:52" ht="1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39"/>
      <c r="AZ736" s="39"/>
    </row>
    <row r="737" spans="1:52" ht="1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39"/>
      <c r="AZ737" s="39"/>
    </row>
    <row r="738" spans="1:52" ht="1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39"/>
      <c r="AZ738" s="39"/>
    </row>
    <row r="739" spans="1:52" ht="1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39"/>
      <c r="AZ739" s="39"/>
    </row>
    <row r="740" spans="1:52" ht="1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39"/>
      <c r="AZ740" s="39"/>
    </row>
    <row r="741" spans="1:52" ht="1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39"/>
      <c r="AZ741" s="39"/>
    </row>
    <row r="742" spans="1:52" ht="1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row>
    <row r="743" spans="1:52" ht="1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39"/>
      <c r="AZ743" s="39"/>
    </row>
    <row r="744" spans="1:52" ht="1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row>
    <row r="745" spans="1:52" ht="1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39"/>
      <c r="AZ745" s="39"/>
    </row>
    <row r="746" spans="1:52" ht="1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39"/>
      <c r="AZ746" s="39"/>
    </row>
    <row r="747" spans="1:52" ht="1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39"/>
      <c r="AZ747" s="39"/>
    </row>
    <row r="748" spans="1:52" ht="1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39"/>
      <c r="AZ748" s="39"/>
    </row>
    <row r="749" spans="1:52" ht="1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39"/>
      <c r="AZ749" s="39"/>
    </row>
    <row r="750" spans="1:52" ht="1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39"/>
      <c r="AZ750" s="39"/>
    </row>
    <row r="751" spans="1:52" ht="1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39"/>
      <c r="AZ751" s="39"/>
    </row>
    <row r="752" spans="1:52" ht="1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39"/>
      <c r="AZ752" s="39"/>
    </row>
    <row r="753" spans="1:52" ht="1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39"/>
      <c r="AZ753" s="39"/>
    </row>
    <row r="754" spans="1:52" ht="1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39"/>
      <c r="AZ754" s="39"/>
    </row>
    <row r="755" spans="1:52" ht="1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39"/>
      <c r="AZ755" s="39"/>
    </row>
    <row r="756" spans="1:52" ht="1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39"/>
      <c r="AZ756" s="39"/>
    </row>
    <row r="757" spans="1:52" ht="1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39"/>
      <c r="AZ757" s="39"/>
    </row>
    <row r="758" spans="1:52" ht="1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39"/>
      <c r="AZ758" s="39"/>
    </row>
    <row r="759" spans="1:52" ht="1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39"/>
      <c r="AZ759" s="39"/>
    </row>
    <row r="760" spans="1:52" ht="1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39"/>
      <c r="AZ760" s="39"/>
    </row>
    <row r="761" spans="1:52" ht="1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39"/>
      <c r="AZ761" s="39"/>
    </row>
    <row r="762" spans="1:52" ht="1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39"/>
      <c r="AZ762" s="39"/>
    </row>
    <row r="763" spans="1:52" ht="1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39"/>
      <c r="AZ763" s="39"/>
    </row>
    <row r="764" spans="1:52" ht="1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39"/>
      <c r="AZ764" s="39"/>
    </row>
    <row r="765" spans="1:52" ht="1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39"/>
      <c r="AZ765" s="39"/>
    </row>
    <row r="766" spans="1:52" ht="1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39"/>
      <c r="AZ766" s="39"/>
    </row>
    <row r="767" spans="1:52" ht="1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39"/>
      <c r="AZ767" s="39"/>
    </row>
    <row r="768" spans="1:52" ht="1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39"/>
      <c r="AZ768" s="39"/>
    </row>
    <row r="769" spans="1:52" ht="1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39"/>
      <c r="AZ769" s="39"/>
    </row>
    <row r="770" spans="1:52" ht="1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39"/>
      <c r="AZ770" s="39"/>
    </row>
    <row r="771" spans="1:52" ht="1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39"/>
      <c r="AZ771" s="39"/>
    </row>
    <row r="772" spans="1:52" ht="1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39"/>
      <c r="AZ772" s="39"/>
    </row>
    <row r="773" spans="1:52" ht="1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39"/>
      <c r="AZ773" s="39"/>
    </row>
    <row r="774" spans="1:52" ht="1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39"/>
      <c r="AZ774" s="39"/>
    </row>
    <row r="775" spans="1:52" ht="1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39"/>
      <c r="AZ775" s="39"/>
    </row>
    <row r="776" spans="1:52" ht="1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39"/>
      <c r="AZ776" s="39"/>
    </row>
    <row r="777" spans="1:52" ht="1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39"/>
      <c r="AZ777" s="39"/>
    </row>
    <row r="778" spans="1:52" ht="1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39"/>
      <c r="AZ778" s="39"/>
    </row>
    <row r="779" spans="1:52" ht="1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39"/>
      <c r="AZ779" s="39"/>
    </row>
    <row r="780" spans="1:52" ht="1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39"/>
      <c r="AZ780" s="39"/>
    </row>
    <row r="781" spans="1:52" ht="1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39"/>
      <c r="AZ781" s="39"/>
    </row>
    <row r="782" spans="1:52" ht="1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39"/>
      <c r="AZ782" s="39"/>
    </row>
    <row r="783" spans="1:52" ht="1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39"/>
      <c r="AZ783" s="39"/>
    </row>
    <row r="784" spans="1:52" ht="1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39"/>
      <c r="AZ784" s="39"/>
    </row>
    <row r="785" spans="1:52" ht="1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39"/>
      <c r="AZ785" s="39"/>
    </row>
    <row r="786" spans="1:52" ht="1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39"/>
      <c r="AZ786" s="39"/>
    </row>
    <row r="787" spans="1:52" ht="1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39"/>
      <c r="AZ787" s="39"/>
    </row>
    <row r="788" spans="1:52" ht="1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39"/>
      <c r="AZ788" s="39"/>
    </row>
    <row r="789" spans="1:52" ht="1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39"/>
      <c r="AZ789" s="39"/>
    </row>
    <row r="790" spans="1:52" ht="1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39"/>
      <c r="AZ790" s="39"/>
    </row>
    <row r="791" spans="1:52" ht="1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39"/>
      <c r="AZ791" s="39"/>
    </row>
    <row r="792" spans="1:52" ht="1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39"/>
      <c r="AZ792" s="39"/>
    </row>
    <row r="793" spans="1:52" ht="1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39"/>
      <c r="AZ793" s="39"/>
    </row>
    <row r="794" spans="1:52" ht="1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39"/>
      <c r="AZ794" s="39"/>
    </row>
    <row r="795" spans="1:52" ht="1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39"/>
      <c r="AZ795" s="39"/>
    </row>
    <row r="796" spans="1:52" ht="1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39"/>
      <c r="AZ796" s="39"/>
    </row>
    <row r="797" spans="1:52" ht="1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39"/>
      <c r="AZ797" s="39"/>
    </row>
    <row r="798" spans="1:52" ht="1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39"/>
      <c r="AZ798" s="39"/>
    </row>
    <row r="799" spans="1:52" ht="1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row>
    <row r="800" spans="1:52" ht="1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row>
    <row r="801" spans="1:52" ht="1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row>
    <row r="802" spans="1:52" ht="1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39"/>
      <c r="AZ802" s="39"/>
    </row>
    <row r="803" spans="1:52" ht="1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39"/>
      <c r="AZ803" s="39"/>
    </row>
    <row r="804" spans="1:52" ht="1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39"/>
      <c r="AZ804" s="39"/>
    </row>
    <row r="805" spans="1:52" ht="1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39"/>
      <c r="AZ805" s="39"/>
    </row>
    <row r="806" spans="1:52" ht="1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39"/>
      <c r="AZ806" s="39"/>
    </row>
    <row r="807" spans="1:52" ht="1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39"/>
      <c r="AZ807" s="39"/>
    </row>
    <row r="808" spans="1:52" ht="1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39"/>
      <c r="AZ808" s="39"/>
    </row>
    <row r="809" spans="1:52" ht="1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39"/>
      <c r="AZ809" s="39"/>
    </row>
    <row r="810" spans="1:52" ht="1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39"/>
      <c r="AZ810" s="39"/>
    </row>
    <row r="811" spans="1:52" ht="1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39"/>
      <c r="AZ811" s="39"/>
    </row>
    <row r="812" spans="1:52" ht="1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39"/>
      <c r="AZ812" s="39"/>
    </row>
    <row r="813" spans="1:52" ht="1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39"/>
      <c r="AZ813" s="39"/>
    </row>
    <row r="814" spans="1:52" ht="1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39"/>
      <c r="AZ814" s="39"/>
    </row>
    <row r="815" spans="1:52" ht="1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39"/>
      <c r="AZ815" s="39"/>
    </row>
    <row r="816" spans="1:52" ht="1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39"/>
      <c r="AZ816" s="39"/>
    </row>
    <row r="817" spans="1:52" ht="1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39"/>
      <c r="AZ817" s="39"/>
    </row>
    <row r="818" spans="1:52" ht="1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39"/>
      <c r="AZ818" s="39"/>
    </row>
    <row r="819" spans="1:52" ht="1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39"/>
      <c r="AZ819" s="39"/>
    </row>
    <row r="820" spans="1:52" ht="1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39"/>
      <c r="AZ820" s="39"/>
    </row>
    <row r="821" spans="1:52" ht="1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39"/>
      <c r="AZ821" s="39"/>
    </row>
    <row r="822" spans="1:52" ht="1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39"/>
      <c r="AZ822" s="39"/>
    </row>
    <row r="823" spans="1:52" ht="1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39"/>
      <c r="AZ823" s="39"/>
    </row>
    <row r="824" spans="1:52" ht="1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39"/>
      <c r="AZ824" s="39"/>
    </row>
    <row r="825" spans="1:52" ht="1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39"/>
      <c r="AZ825" s="39"/>
    </row>
    <row r="826" spans="1:52" ht="1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39"/>
      <c r="AZ826" s="39"/>
    </row>
    <row r="827" spans="1:52" ht="1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39"/>
      <c r="AZ827" s="39"/>
    </row>
    <row r="828" spans="1:52" ht="1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39"/>
      <c r="AZ828" s="39"/>
    </row>
    <row r="829" spans="1:52" ht="1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39"/>
      <c r="AZ829" s="39"/>
    </row>
    <row r="830" spans="1:52" ht="1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39"/>
      <c r="AZ830" s="39"/>
    </row>
    <row r="831" spans="1:52" ht="1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39"/>
      <c r="AZ831" s="39"/>
    </row>
    <row r="832" spans="1:52" ht="1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39"/>
      <c r="AZ832" s="39"/>
    </row>
    <row r="833" spans="1:52" ht="1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39"/>
      <c r="AZ833" s="39"/>
    </row>
    <row r="834" spans="1:52" ht="1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39"/>
      <c r="AZ834" s="39"/>
    </row>
    <row r="835" spans="1:52" ht="1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39"/>
      <c r="AZ835" s="39"/>
    </row>
    <row r="836" spans="1:52" ht="1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39"/>
      <c r="AZ836" s="39"/>
    </row>
    <row r="837" spans="1:52" ht="1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39"/>
      <c r="AZ837" s="39"/>
    </row>
    <row r="838" spans="1:52" ht="1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39"/>
      <c r="AZ838" s="39"/>
    </row>
    <row r="839" spans="1:52" ht="1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39"/>
      <c r="AZ839" s="39"/>
    </row>
    <row r="840" spans="1:52" ht="1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39"/>
      <c r="AZ840" s="39"/>
    </row>
    <row r="841" spans="1:52" ht="1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39"/>
      <c r="AZ841" s="39"/>
    </row>
    <row r="842" spans="1:52" ht="1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39"/>
      <c r="AZ842" s="39"/>
    </row>
    <row r="843" spans="1:52" ht="1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39"/>
      <c r="AZ843" s="39"/>
    </row>
    <row r="844" spans="1:52" ht="1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39"/>
      <c r="AZ844" s="39"/>
    </row>
    <row r="845" spans="1:52" ht="1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39"/>
      <c r="AZ845" s="39"/>
    </row>
    <row r="846" spans="1:52" ht="1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39"/>
      <c r="AZ846" s="39"/>
    </row>
    <row r="847" spans="1:52" ht="1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39"/>
      <c r="AZ847" s="39"/>
    </row>
    <row r="848" spans="1:52" ht="1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39"/>
      <c r="AZ848" s="39"/>
    </row>
    <row r="849" spans="1:52" ht="1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39"/>
      <c r="AZ849" s="39"/>
    </row>
    <row r="850" spans="1:52" ht="1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39"/>
      <c r="AZ850" s="39"/>
    </row>
    <row r="851" spans="1:52" ht="1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39"/>
      <c r="AZ851" s="39"/>
    </row>
    <row r="852" spans="1:52" ht="1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39"/>
      <c r="AZ852" s="39"/>
    </row>
    <row r="853" spans="1:52" ht="1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39"/>
      <c r="AZ853" s="39"/>
    </row>
    <row r="854" spans="1:52" ht="1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39"/>
      <c r="AZ854" s="39"/>
    </row>
    <row r="855" spans="1:52" ht="1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39"/>
      <c r="AZ855" s="39"/>
    </row>
    <row r="856" spans="1:52" ht="1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39"/>
      <c r="AZ856" s="39"/>
    </row>
    <row r="857" spans="1:52" ht="1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39"/>
      <c r="AZ857" s="39"/>
    </row>
    <row r="858" spans="1:52" ht="1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39"/>
      <c r="AZ858" s="39"/>
    </row>
    <row r="859" spans="1:52" ht="1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39"/>
      <c r="AZ859" s="39"/>
    </row>
    <row r="860" spans="1:52" ht="1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39"/>
      <c r="AZ860" s="39"/>
    </row>
    <row r="861" spans="1:52" ht="1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39"/>
      <c r="AZ861" s="39"/>
    </row>
    <row r="862" spans="1:52" ht="1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39"/>
      <c r="AZ862" s="39"/>
    </row>
    <row r="863" spans="1:52" ht="1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39"/>
      <c r="AZ863" s="39"/>
    </row>
    <row r="864" spans="1:52" ht="1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39"/>
      <c r="AZ864" s="39"/>
    </row>
    <row r="865" spans="1:52" ht="1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row>
    <row r="866" spans="1:52" ht="1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row>
    <row r="867" spans="1:52" ht="1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row>
    <row r="868" spans="1:52" ht="1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row>
    <row r="869" spans="1:52" ht="1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row>
    <row r="870" spans="1:52" ht="1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row>
    <row r="871" spans="1:52" ht="1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row>
    <row r="872" spans="1:52" ht="1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row>
    <row r="873" spans="1:52" ht="1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row>
    <row r="874" spans="1:52" ht="1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row>
    <row r="875" spans="1:52" ht="1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row>
    <row r="876" spans="1:52" ht="1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row>
    <row r="877" spans="1:52" ht="1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row>
    <row r="878" spans="1:52" ht="1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row>
    <row r="879" spans="1:52" ht="1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row>
    <row r="880" spans="1:52" ht="1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row>
    <row r="881" spans="1:52" ht="1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row>
    <row r="882" spans="1:52" ht="1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row>
    <row r="883" spans="1:52" ht="1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row>
    <row r="884" spans="1:52" ht="1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row>
    <row r="885" spans="1:52" ht="1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row>
    <row r="886" spans="1:52" ht="1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row>
    <row r="887" spans="1:52" ht="1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row>
    <row r="888" spans="1:52" ht="1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row>
    <row r="889" spans="1:52" ht="1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row>
    <row r="890" spans="1:52" ht="1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row>
    <row r="891" spans="1:52" ht="1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row>
    <row r="892" spans="1:52" ht="1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row>
    <row r="893" spans="1:52" ht="1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row>
    <row r="894" spans="1:52" ht="1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row>
    <row r="895" spans="1:52" ht="1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row>
    <row r="896" spans="1:52" ht="1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row>
    <row r="897" spans="1:52" ht="1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row>
    <row r="898" spans="1:52" ht="1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row>
    <row r="899" spans="1:52" ht="1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row>
    <row r="900" spans="1:52" ht="1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row>
    <row r="901" spans="1:52" ht="1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row>
    <row r="902" spans="1:52" ht="1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row>
    <row r="903" spans="1:52" ht="1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row>
    <row r="904" spans="1:52" ht="1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row>
    <row r="905" spans="1:52" ht="1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row>
    <row r="906" spans="1:52" ht="1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row>
    <row r="907" spans="1:52" ht="1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row>
    <row r="908" spans="1:52" ht="1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row>
    <row r="909" spans="1:52" ht="1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39"/>
      <c r="AZ909" s="39"/>
    </row>
    <row r="910" spans="1:52" ht="1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39"/>
      <c r="AZ910" s="39"/>
    </row>
    <row r="911" spans="1:52" ht="1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39"/>
      <c r="AZ911" s="39"/>
    </row>
    <row r="912" spans="1:52" ht="1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c r="AQ912" s="39"/>
      <c r="AR912" s="39"/>
      <c r="AS912" s="39"/>
      <c r="AT912" s="39"/>
      <c r="AU912" s="39"/>
      <c r="AV912" s="39"/>
      <c r="AW912" s="39"/>
      <c r="AX912" s="39"/>
      <c r="AY912" s="39"/>
      <c r="AZ912" s="39"/>
    </row>
    <row r="913" spans="1:52" ht="1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c r="AQ913" s="39"/>
      <c r="AR913" s="39"/>
      <c r="AS913" s="39"/>
      <c r="AT913" s="39"/>
      <c r="AU913" s="39"/>
      <c r="AV913" s="39"/>
      <c r="AW913" s="39"/>
      <c r="AX913" s="39"/>
      <c r="AY913" s="39"/>
      <c r="AZ913" s="39"/>
    </row>
    <row r="914" spans="1:52" ht="1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c r="AQ914" s="39"/>
      <c r="AR914" s="39"/>
      <c r="AS914" s="39"/>
      <c r="AT914" s="39"/>
      <c r="AU914" s="39"/>
      <c r="AV914" s="39"/>
      <c r="AW914" s="39"/>
      <c r="AX914" s="39"/>
      <c r="AY914" s="39"/>
      <c r="AZ914" s="39"/>
    </row>
    <row r="915" spans="1:52" ht="1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c r="AQ915" s="39"/>
      <c r="AR915" s="39"/>
      <c r="AS915" s="39"/>
      <c r="AT915" s="39"/>
      <c r="AU915" s="39"/>
      <c r="AV915" s="39"/>
      <c r="AW915" s="39"/>
      <c r="AX915" s="39"/>
      <c r="AY915" s="39"/>
      <c r="AZ915" s="39"/>
    </row>
    <row r="916" spans="1:52" ht="1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c r="AQ916" s="39"/>
      <c r="AR916" s="39"/>
      <c r="AS916" s="39"/>
      <c r="AT916" s="39"/>
      <c r="AU916" s="39"/>
      <c r="AV916" s="39"/>
      <c r="AW916" s="39"/>
      <c r="AX916" s="39"/>
      <c r="AY916" s="39"/>
      <c r="AZ916" s="39"/>
    </row>
    <row r="917" spans="1:52" ht="1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c r="AQ917" s="39"/>
      <c r="AR917" s="39"/>
      <c r="AS917" s="39"/>
      <c r="AT917" s="39"/>
      <c r="AU917" s="39"/>
      <c r="AV917" s="39"/>
      <c r="AW917" s="39"/>
      <c r="AX917" s="39"/>
      <c r="AY917" s="39"/>
      <c r="AZ917" s="39"/>
    </row>
    <row r="918" spans="1:52" ht="1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c r="AQ918" s="39"/>
      <c r="AR918" s="39"/>
      <c r="AS918" s="39"/>
      <c r="AT918" s="39"/>
      <c r="AU918" s="39"/>
      <c r="AV918" s="39"/>
      <c r="AW918" s="39"/>
      <c r="AX918" s="39"/>
      <c r="AY918" s="39"/>
      <c r="AZ918" s="39"/>
    </row>
    <row r="919" spans="1:52" ht="1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c r="AQ919" s="39"/>
      <c r="AR919" s="39"/>
      <c r="AS919" s="39"/>
      <c r="AT919" s="39"/>
      <c r="AU919" s="39"/>
      <c r="AV919" s="39"/>
      <c r="AW919" s="39"/>
      <c r="AX919" s="39"/>
      <c r="AY919" s="39"/>
      <c r="AZ919" s="39"/>
    </row>
    <row r="920" spans="1:52" ht="1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c r="AQ920" s="39"/>
      <c r="AR920" s="39"/>
      <c r="AS920" s="39"/>
      <c r="AT920" s="39"/>
      <c r="AU920" s="39"/>
      <c r="AV920" s="39"/>
      <c r="AW920" s="39"/>
      <c r="AX920" s="39"/>
      <c r="AY920" s="39"/>
      <c r="AZ920" s="39"/>
    </row>
    <row r="921" spans="1:52" ht="1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c r="AQ921" s="39"/>
      <c r="AR921" s="39"/>
      <c r="AS921" s="39"/>
      <c r="AT921" s="39"/>
      <c r="AU921" s="39"/>
      <c r="AV921" s="39"/>
      <c r="AW921" s="39"/>
      <c r="AX921" s="39"/>
      <c r="AY921" s="39"/>
      <c r="AZ921" s="39"/>
    </row>
    <row r="922" spans="1:52" ht="1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c r="AQ922" s="39"/>
      <c r="AR922" s="39"/>
      <c r="AS922" s="39"/>
      <c r="AT922" s="39"/>
      <c r="AU922" s="39"/>
      <c r="AV922" s="39"/>
      <c r="AW922" s="39"/>
      <c r="AX922" s="39"/>
      <c r="AY922" s="39"/>
      <c r="AZ922" s="39"/>
    </row>
    <row r="923" spans="1:52" ht="1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c r="AQ923" s="39"/>
      <c r="AR923" s="39"/>
      <c r="AS923" s="39"/>
      <c r="AT923" s="39"/>
      <c r="AU923" s="39"/>
      <c r="AV923" s="39"/>
      <c r="AW923" s="39"/>
      <c r="AX923" s="39"/>
      <c r="AY923" s="39"/>
      <c r="AZ923" s="39"/>
    </row>
    <row r="924" spans="1:52" ht="1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c r="AQ924" s="39"/>
      <c r="AR924" s="39"/>
      <c r="AS924" s="39"/>
      <c r="AT924" s="39"/>
      <c r="AU924" s="39"/>
      <c r="AV924" s="39"/>
      <c r="AW924" s="39"/>
      <c r="AX924" s="39"/>
      <c r="AY924" s="39"/>
      <c r="AZ924" s="39"/>
    </row>
    <row r="925" spans="1:52" ht="1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c r="AQ925" s="39"/>
      <c r="AR925" s="39"/>
      <c r="AS925" s="39"/>
      <c r="AT925" s="39"/>
      <c r="AU925" s="39"/>
      <c r="AV925" s="39"/>
      <c r="AW925" s="39"/>
      <c r="AX925" s="39"/>
      <c r="AY925" s="39"/>
      <c r="AZ925" s="39"/>
    </row>
    <row r="926" spans="1:52" ht="1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c r="AQ926" s="39"/>
      <c r="AR926" s="39"/>
      <c r="AS926" s="39"/>
      <c r="AT926" s="39"/>
      <c r="AU926" s="39"/>
      <c r="AV926" s="39"/>
      <c r="AW926" s="39"/>
      <c r="AX926" s="39"/>
      <c r="AY926" s="39"/>
      <c r="AZ926" s="39"/>
    </row>
    <row r="927" spans="1:52" ht="1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c r="AQ927" s="39"/>
      <c r="AR927" s="39"/>
      <c r="AS927" s="39"/>
      <c r="AT927" s="39"/>
      <c r="AU927" s="39"/>
      <c r="AV927" s="39"/>
      <c r="AW927" s="39"/>
      <c r="AX927" s="39"/>
      <c r="AY927" s="39"/>
      <c r="AZ927" s="39"/>
    </row>
    <row r="928" spans="1:52" ht="1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c r="AQ928" s="39"/>
      <c r="AR928" s="39"/>
      <c r="AS928" s="39"/>
      <c r="AT928" s="39"/>
      <c r="AU928" s="39"/>
      <c r="AV928" s="39"/>
      <c r="AW928" s="39"/>
      <c r="AX928" s="39"/>
      <c r="AY928" s="39"/>
      <c r="AZ928" s="39"/>
    </row>
    <row r="929" spans="1:52" ht="1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c r="AQ929" s="39"/>
      <c r="AR929" s="39"/>
      <c r="AS929" s="39"/>
      <c r="AT929" s="39"/>
      <c r="AU929" s="39"/>
      <c r="AV929" s="39"/>
      <c r="AW929" s="39"/>
      <c r="AX929" s="39"/>
      <c r="AY929" s="39"/>
      <c r="AZ929" s="39"/>
    </row>
    <row r="930" spans="1:52" ht="1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c r="AQ930" s="39"/>
      <c r="AR930" s="39"/>
      <c r="AS930" s="39"/>
      <c r="AT930" s="39"/>
      <c r="AU930" s="39"/>
      <c r="AV930" s="39"/>
      <c r="AW930" s="39"/>
      <c r="AX930" s="39"/>
      <c r="AY930" s="39"/>
      <c r="AZ930" s="39"/>
    </row>
    <row r="931" spans="1:52" ht="1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c r="AQ931" s="39"/>
      <c r="AR931" s="39"/>
      <c r="AS931" s="39"/>
      <c r="AT931" s="39"/>
      <c r="AU931" s="39"/>
      <c r="AV931" s="39"/>
      <c r="AW931" s="39"/>
      <c r="AX931" s="39"/>
      <c r="AY931" s="39"/>
      <c r="AZ931" s="39"/>
    </row>
    <row r="932" spans="1:52" ht="1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c r="AQ932" s="39"/>
      <c r="AR932" s="39"/>
      <c r="AS932" s="39"/>
      <c r="AT932" s="39"/>
      <c r="AU932" s="39"/>
      <c r="AV932" s="39"/>
      <c r="AW932" s="39"/>
      <c r="AX932" s="39"/>
      <c r="AY932" s="39"/>
      <c r="AZ932" s="39"/>
    </row>
    <row r="933" spans="1:52" ht="1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c r="AQ933" s="39"/>
      <c r="AR933" s="39"/>
      <c r="AS933" s="39"/>
      <c r="AT933" s="39"/>
      <c r="AU933" s="39"/>
      <c r="AV933" s="39"/>
      <c r="AW933" s="39"/>
      <c r="AX933" s="39"/>
      <c r="AY933" s="39"/>
      <c r="AZ933" s="39"/>
    </row>
    <row r="934" spans="1:52" ht="1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c r="AQ934" s="39"/>
      <c r="AR934" s="39"/>
      <c r="AS934" s="39"/>
      <c r="AT934" s="39"/>
      <c r="AU934" s="39"/>
      <c r="AV934" s="39"/>
      <c r="AW934" s="39"/>
      <c r="AX934" s="39"/>
      <c r="AY934" s="39"/>
      <c r="AZ934" s="39"/>
    </row>
    <row r="935" spans="1:52" ht="1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c r="AQ935" s="39"/>
      <c r="AR935" s="39"/>
      <c r="AS935" s="39"/>
      <c r="AT935" s="39"/>
      <c r="AU935" s="39"/>
      <c r="AV935" s="39"/>
      <c r="AW935" s="39"/>
      <c r="AX935" s="39"/>
      <c r="AY935" s="39"/>
      <c r="AZ935" s="39"/>
    </row>
    <row r="936" spans="1:52" ht="1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c r="AQ936" s="39"/>
      <c r="AR936" s="39"/>
      <c r="AS936" s="39"/>
      <c r="AT936" s="39"/>
      <c r="AU936" s="39"/>
      <c r="AV936" s="39"/>
      <c r="AW936" s="39"/>
      <c r="AX936" s="39"/>
      <c r="AY936" s="39"/>
      <c r="AZ936" s="39"/>
    </row>
    <row r="937" spans="1:52" ht="1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c r="AQ937" s="39"/>
      <c r="AR937" s="39"/>
      <c r="AS937" s="39"/>
      <c r="AT937" s="39"/>
      <c r="AU937" s="39"/>
      <c r="AV937" s="39"/>
      <c r="AW937" s="39"/>
      <c r="AX937" s="39"/>
      <c r="AY937" s="39"/>
      <c r="AZ937" s="39"/>
    </row>
    <row r="938" spans="1:52" ht="1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c r="AQ938" s="39"/>
      <c r="AR938" s="39"/>
      <c r="AS938" s="39"/>
      <c r="AT938" s="39"/>
      <c r="AU938" s="39"/>
      <c r="AV938" s="39"/>
      <c r="AW938" s="39"/>
      <c r="AX938" s="39"/>
      <c r="AY938" s="39"/>
      <c r="AZ938" s="39"/>
    </row>
    <row r="939" spans="1:52" ht="1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c r="AQ939" s="39"/>
      <c r="AR939" s="39"/>
      <c r="AS939" s="39"/>
      <c r="AT939" s="39"/>
      <c r="AU939" s="39"/>
      <c r="AV939" s="39"/>
      <c r="AW939" s="39"/>
      <c r="AX939" s="39"/>
      <c r="AY939" s="39"/>
      <c r="AZ939" s="39"/>
    </row>
    <row r="940" spans="1:52" ht="1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c r="AQ940" s="39"/>
      <c r="AR940" s="39"/>
      <c r="AS940" s="39"/>
      <c r="AT940" s="39"/>
      <c r="AU940" s="39"/>
      <c r="AV940" s="39"/>
      <c r="AW940" s="39"/>
      <c r="AX940" s="39"/>
      <c r="AY940" s="39"/>
      <c r="AZ940" s="39"/>
    </row>
    <row r="941" spans="1:52" ht="1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c r="AQ941" s="39"/>
      <c r="AR941" s="39"/>
      <c r="AS941" s="39"/>
      <c r="AT941" s="39"/>
      <c r="AU941" s="39"/>
      <c r="AV941" s="39"/>
      <c r="AW941" s="39"/>
      <c r="AX941" s="39"/>
      <c r="AY941" s="39"/>
      <c r="AZ941" s="39"/>
    </row>
    <row r="942" spans="1:52" ht="1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c r="AQ942" s="39"/>
      <c r="AR942" s="39"/>
      <c r="AS942" s="39"/>
      <c r="AT942" s="39"/>
      <c r="AU942" s="39"/>
      <c r="AV942" s="39"/>
      <c r="AW942" s="39"/>
      <c r="AX942" s="39"/>
      <c r="AY942" s="39"/>
      <c r="AZ942" s="39"/>
    </row>
    <row r="943" spans="1:52" ht="1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c r="AQ943" s="39"/>
      <c r="AR943" s="39"/>
      <c r="AS943" s="39"/>
      <c r="AT943" s="39"/>
      <c r="AU943" s="39"/>
      <c r="AV943" s="39"/>
      <c r="AW943" s="39"/>
      <c r="AX943" s="39"/>
      <c r="AY943" s="39"/>
      <c r="AZ943" s="39"/>
    </row>
    <row r="944" spans="1:52" ht="1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c r="AQ944" s="39"/>
      <c r="AR944" s="39"/>
      <c r="AS944" s="39"/>
      <c r="AT944" s="39"/>
      <c r="AU944" s="39"/>
      <c r="AV944" s="39"/>
      <c r="AW944" s="39"/>
      <c r="AX944" s="39"/>
      <c r="AY944" s="39"/>
      <c r="AZ944" s="39"/>
    </row>
    <row r="945" spans="1:52" ht="1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c r="AQ945" s="39"/>
      <c r="AR945" s="39"/>
      <c r="AS945" s="39"/>
      <c r="AT945" s="39"/>
      <c r="AU945" s="39"/>
      <c r="AV945" s="39"/>
      <c r="AW945" s="39"/>
      <c r="AX945" s="39"/>
      <c r="AY945" s="39"/>
      <c r="AZ945" s="39"/>
    </row>
    <row r="946" spans="1:52" ht="1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c r="AQ946" s="39"/>
      <c r="AR946" s="39"/>
      <c r="AS946" s="39"/>
      <c r="AT946" s="39"/>
      <c r="AU946" s="39"/>
      <c r="AV946" s="39"/>
      <c r="AW946" s="39"/>
      <c r="AX946" s="39"/>
      <c r="AY946" s="39"/>
      <c r="AZ946" s="39"/>
    </row>
    <row r="947" spans="1:52" ht="1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c r="AQ947" s="39"/>
      <c r="AR947" s="39"/>
      <c r="AS947" s="39"/>
      <c r="AT947" s="39"/>
      <c r="AU947" s="39"/>
      <c r="AV947" s="39"/>
      <c r="AW947" s="39"/>
      <c r="AX947" s="39"/>
      <c r="AY947" s="39"/>
      <c r="AZ947" s="39"/>
    </row>
    <row r="948" spans="1:52" ht="1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c r="AQ948" s="39"/>
      <c r="AR948" s="39"/>
      <c r="AS948" s="39"/>
      <c r="AT948" s="39"/>
      <c r="AU948" s="39"/>
      <c r="AV948" s="39"/>
      <c r="AW948" s="39"/>
      <c r="AX948" s="39"/>
      <c r="AY948" s="39"/>
      <c r="AZ948" s="39"/>
    </row>
    <row r="949" spans="1:52" ht="1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c r="AQ949" s="39"/>
      <c r="AR949" s="39"/>
      <c r="AS949" s="39"/>
      <c r="AT949" s="39"/>
      <c r="AU949" s="39"/>
      <c r="AV949" s="39"/>
      <c r="AW949" s="39"/>
      <c r="AX949" s="39"/>
      <c r="AY949" s="39"/>
      <c r="AZ949" s="39"/>
    </row>
    <row r="950" spans="1:52" ht="1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c r="AQ950" s="39"/>
      <c r="AR950" s="39"/>
      <c r="AS950" s="39"/>
      <c r="AT950" s="39"/>
      <c r="AU950" s="39"/>
      <c r="AV950" s="39"/>
      <c r="AW950" s="39"/>
      <c r="AX950" s="39"/>
      <c r="AY950" s="39"/>
      <c r="AZ950" s="39"/>
    </row>
    <row r="951" spans="1:52" ht="1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c r="AQ951" s="39"/>
      <c r="AR951" s="39"/>
      <c r="AS951" s="39"/>
      <c r="AT951" s="39"/>
      <c r="AU951" s="39"/>
      <c r="AV951" s="39"/>
      <c r="AW951" s="39"/>
      <c r="AX951" s="39"/>
      <c r="AY951" s="39"/>
      <c r="AZ951" s="39"/>
    </row>
    <row r="952" spans="1:52" ht="1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c r="AQ952" s="39"/>
      <c r="AR952" s="39"/>
      <c r="AS952" s="39"/>
      <c r="AT952" s="39"/>
      <c r="AU952" s="39"/>
      <c r="AV952" s="39"/>
      <c r="AW952" s="39"/>
      <c r="AX952" s="39"/>
      <c r="AY952" s="39"/>
      <c r="AZ952" s="39"/>
    </row>
    <row r="953" spans="1:52" ht="1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c r="AQ953" s="39"/>
      <c r="AR953" s="39"/>
      <c r="AS953" s="39"/>
      <c r="AT953" s="39"/>
      <c r="AU953" s="39"/>
      <c r="AV953" s="39"/>
      <c r="AW953" s="39"/>
      <c r="AX953" s="39"/>
      <c r="AY953" s="39"/>
      <c r="AZ953" s="39"/>
    </row>
    <row r="954" spans="1:52" ht="15" customHeight="1"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c r="AO954" s="39"/>
      <c r="AP954" s="39"/>
      <c r="AQ954" s="39"/>
      <c r="AR954" s="39"/>
      <c r="AS954" s="39"/>
      <c r="AT954" s="39"/>
      <c r="AU954" s="39"/>
      <c r="AV954" s="39"/>
      <c r="AW954" s="39"/>
      <c r="AX954" s="39"/>
      <c r="AY954" s="39"/>
      <c r="AZ954" s="39"/>
    </row>
    <row r="955" spans="1:52" ht="15" customHeight="1"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c r="AO955" s="39"/>
      <c r="AP955" s="39"/>
      <c r="AQ955" s="39"/>
      <c r="AR955" s="39"/>
      <c r="AS955" s="39"/>
      <c r="AT955" s="39"/>
      <c r="AU955" s="39"/>
      <c r="AV955" s="39"/>
      <c r="AW955" s="39"/>
      <c r="AX955" s="39"/>
      <c r="AY955" s="39"/>
      <c r="AZ955" s="39"/>
    </row>
    <row r="956" spans="1:52" ht="15" customHeight="1"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c r="AO956" s="39"/>
      <c r="AP956" s="39"/>
      <c r="AQ956" s="39"/>
      <c r="AR956" s="39"/>
      <c r="AS956" s="39"/>
      <c r="AT956" s="39"/>
      <c r="AU956" s="39"/>
      <c r="AV956" s="39"/>
      <c r="AW956" s="39"/>
      <c r="AX956" s="39"/>
      <c r="AY956" s="39"/>
      <c r="AZ956" s="39"/>
    </row>
    <row r="957" spans="1:52" ht="15" customHeight="1"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c r="AO957" s="39"/>
      <c r="AP957" s="39"/>
      <c r="AQ957" s="39"/>
      <c r="AR957" s="39"/>
      <c r="AS957" s="39"/>
      <c r="AT957" s="39"/>
      <c r="AU957" s="39"/>
      <c r="AV957" s="39"/>
      <c r="AW957" s="39"/>
      <c r="AX957" s="39"/>
      <c r="AY957" s="39"/>
      <c r="AZ957" s="39"/>
    </row>
    <row r="958" spans="1:52" ht="15" customHeight="1"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c r="AO958" s="39"/>
      <c r="AP958" s="39"/>
      <c r="AQ958" s="39"/>
      <c r="AR958" s="39"/>
      <c r="AS958" s="39"/>
      <c r="AT958" s="39"/>
      <c r="AU958" s="39"/>
      <c r="AV958" s="39"/>
      <c r="AW958" s="39"/>
      <c r="AX958" s="39"/>
      <c r="AY958" s="39"/>
      <c r="AZ958" s="39"/>
    </row>
    <row r="959" spans="1:52" ht="15" customHeight="1"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c r="AO959" s="39"/>
      <c r="AP959" s="39"/>
      <c r="AQ959" s="39"/>
      <c r="AR959" s="39"/>
      <c r="AS959" s="39"/>
      <c r="AT959" s="39"/>
      <c r="AU959" s="39"/>
      <c r="AV959" s="39"/>
      <c r="AW959" s="39"/>
      <c r="AX959" s="39"/>
      <c r="AY959" s="39"/>
      <c r="AZ959" s="39"/>
    </row>
    <row r="960" spans="1:52" ht="15" customHeight="1"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c r="AO960" s="39"/>
      <c r="AP960" s="39"/>
      <c r="AQ960" s="39"/>
      <c r="AR960" s="39"/>
      <c r="AS960" s="39"/>
      <c r="AT960" s="39"/>
      <c r="AU960" s="39"/>
      <c r="AV960" s="39"/>
      <c r="AW960" s="39"/>
      <c r="AX960" s="39"/>
      <c r="AY960" s="39"/>
      <c r="AZ960" s="39"/>
    </row>
    <row r="961" spans="1:52" ht="15" customHeight="1"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c r="AO961" s="39"/>
      <c r="AP961" s="39"/>
      <c r="AQ961" s="39"/>
      <c r="AR961" s="39"/>
      <c r="AS961" s="39"/>
      <c r="AT961" s="39"/>
      <c r="AU961" s="39"/>
      <c r="AV961" s="39"/>
      <c r="AW961" s="39"/>
      <c r="AX961" s="39"/>
      <c r="AY961" s="39"/>
      <c r="AZ961" s="39"/>
    </row>
    <row r="962" spans="1:52" ht="15" customHeight="1"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c r="AO962" s="39"/>
      <c r="AP962" s="39"/>
      <c r="AQ962" s="39"/>
      <c r="AR962" s="39"/>
      <c r="AS962" s="39"/>
      <c r="AT962" s="39"/>
      <c r="AU962" s="39"/>
      <c r="AV962" s="39"/>
      <c r="AW962" s="39"/>
      <c r="AX962" s="39"/>
      <c r="AY962" s="39"/>
      <c r="AZ962" s="39"/>
    </row>
    <row r="963" spans="1:52" ht="15" customHeight="1"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c r="AO963" s="39"/>
      <c r="AP963" s="39"/>
      <c r="AQ963" s="39"/>
      <c r="AR963" s="39"/>
      <c r="AS963" s="39"/>
      <c r="AT963" s="39"/>
      <c r="AU963" s="39"/>
      <c r="AV963" s="39"/>
      <c r="AW963" s="39"/>
      <c r="AX963" s="39"/>
      <c r="AY963" s="39"/>
      <c r="AZ963" s="39"/>
    </row>
    <row r="964" spans="1:52" ht="15" customHeight="1"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c r="AO964" s="39"/>
      <c r="AP964" s="39"/>
      <c r="AQ964" s="39"/>
      <c r="AR964" s="39"/>
      <c r="AS964" s="39"/>
      <c r="AT964" s="39"/>
      <c r="AU964" s="39"/>
      <c r="AV964" s="39"/>
      <c r="AW964" s="39"/>
      <c r="AX964" s="39"/>
      <c r="AY964" s="39"/>
      <c r="AZ964" s="39"/>
    </row>
    <row r="965" spans="1:52" ht="15" customHeight="1"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c r="AO965" s="39"/>
      <c r="AP965" s="39"/>
      <c r="AQ965" s="39"/>
      <c r="AR965" s="39"/>
      <c r="AS965" s="39"/>
      <c r="AT965" s="39"/>
      <c r="AU965" s="39"/>
      <c r="AV965" s="39"/>
      <c r="AW965" s="39"/>
      <c r="AX965" s="39"/>
      <c r="AY965" s="39"/>
      <c r="AZ965" s="39"/>
    </row>
    <row r="966" spans="1:52" ht="15" customHeight="1"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c r="AO966" s="39"/>
      <c r="AP966" s="39"/>
      <c r="AQ966" s="39"/>
      <c r="AR966" s="39"/>
      <c r="AS966" s="39"/>
      <c r="AT966" s="39"/>
      <c r="AU966" s="39"/>
      <c r="AV966" s="39"/>
      <c r="AW966" s="39"/>
      <c r="AX966" s="39"/>
      <c r="AY966" s="39"/>
      <c r="AZ966" s="39"/>
    </row>
    <row r="967" spans="1:52" ht="15" customHeight="1"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c r="AO967" s="39"/>
      <c r="AP967" s="39"/>
      <c r="AQ967" s="39"/>
      <c r="AR967" s="39"/>
      <c r="AS967" s="39"/>
      <c r="AT967" s="39"/>
      <c r="AU967" s="39"/>
      <c r="AV967" s="39"/>
      <c r="AW967" s="39"/>
      <c r="AX967" s="39"/>
      <c r="AY967" s="39"/>
      <c r="AZ967" s="39"/>
    </row>
    <row r="968" spans="1:52" ht="15" customHeight="1"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c r="AO968" s="39"/>
      <c r="AP968" s="39"/>
      <c r="AQ968" s="39"/>
      <c r="AR968" s="39"/>
      <c r="AS968" s="39"/>
      <c r="AT968" s="39"/>
      <c r="AU968" s="39"/>
      <c r="AV968" s="39"/>
      <c r="AW968" s="39"/>
      <c r="AX968" s="39"/>
      <c r="AY968" s="39"/>
      <c r="AZ968" s="39"/>
    </row>
    <row r="969" spans="1:52" ht="15" customHeight="1"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c r="AO969" s="39"/>
      <c r="AP969" s="39"/>
      <c r="AQ969" s="39"/>
      <c r="AR969" s="39"/>
      <c r="AS969" s="39"/>
      <c r="AT969" s="39"/>
      <c r="AU969" s="39"/>
      <c r="AV969" s="39"/>
      <c r="AW969" s="39"/>
      <c r="AX969" s="39"/>
      <c r="AY969" s="39"/>
      <c r="AZ969" s="39"/>
    </row>
    <row r="970" spans="1:52" ht="15" customHeight="1"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c r="AO970" s="39"/>
      <c r="AP970" s="39"/>
      <c r="AQ970" s="39"/>
      <c r="AR970" s="39"/>
      <c r="AS970" s="39"/>
      <c r="AT970" s="39"/>
      <c r="AU970" s="39"/>
      <c r="AV970" s="39"/>
      <c r="AW970" s="39"/>
      <c r="AX970" s="39"/>
      <c r="AY970" s="39"/>
      <c r="AZ970" s="39"/>
    </row>
    <row r="971" spans="1:52" ht="15" customHeight="1"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c r="AO971" s="39"/>
      <c r="AP971" s="39"/>
      <c r="AQ971" s="39"/>
      <c r="AR971" s="39"/>
      <c r="AS971" s="39"/>
      <c r="AT971" s="39"/>
      <c r="AU971" s="39"/>
      <c r="AV971" s="39"/>
      <c r="AW971" s="39"/>
      <c r="AX971" s="39"/>
      <c r="AY971" s="39"/>
      <c r="AZ971" s="39"/>
    </row>
    <row r="972" spans="1:52" ht="15" customHeight="1"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c r="AO972" s="39"/>
      <c r="AP972" s="39"/>
      <c r="AQ972" s="39"/>
      <c r="AR972" s="39"/>
      <c r="AS972" s="39"/>
      <c r="AT972" s="39"/>
      <c r="AU972" s="39"/>
      <c r="AV972" s="39"/>
      <c r="AW972" s="39"/>
      <c r="AX972" s="39"/>
      <c r="AY972" s="39"/>
      <c r="AZ972" s="39"/>
    </row>
    <row r="973" spans="1:52" ht="15" customHeight="1"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c r="AO973" s="39"/>
      <c r="AP973" s="39"/>
      <c r="AQ973" s="39"/>
      <c r="AR973" s="39"/>
      <c r="AS973" s="39"/>
      <c r="AT973" s="39"/>
      <c r="AU973" s="39"/>
      <c r="AV973" s="39"/>
      <c r="AW973" s="39"/>
      <c r="AX973" s="39"/>
      <c r="AY973" s="39"/>
      <c r="AZ973" s="39"/>
    </row>
    <row r="974" spans="1:52" ht="15" customHeight="1"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c r="AD974" s="39"/>
      <c r="AE974" s="39"/>
      <c r="AF974" s="39"/>
      <c r="AG974" s="39"/>
      <c r="AH974" s="39"/>
      <c r="AI974" s="39"/>
      <c r="AJ974" s="39"/>
      <c r="AK974" s="39"/>
      <c r="AL974" s="39"/>
      <c r="AM974" s="39"/>
      <c r="AN974" s="39"/>
      <c r="AO974" s="39"/>
      <c r="AP974" s="39"/>
      <c r="AQ974" s="39"/>
      <c r="AR974" s="39"/>
      <c r="AS974" s="39"/>
      <c r="AT974" s="39"/>
      <c r="AU974" s="39"/>
      <c r="AV974" s="39"/>
      <c r="AW974" s="39"/>
      <c r="AX974" s="39"/>
      <c r="AY974" s="39"/>
      <c r="AZ974" s="39"/>
    </row>
    <row r="975" spans="1:52" ht="15" customHeight="1"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c r="AD975" s="39"/>
      <c r="AE975" s="39"/>
      <c r="AF975" s="39"/>
      <c r="AG975" s="39"/>
      <c r="AH975" s="39"/>
      <c r="AI975" s="39"/>
      <c r="AJ975" s="39"/>
      <c r="AK975" s="39"/>
      <c r="AL975" s="39"/>
      <c r="AM975" s="39"/>
      <c r="AN975" s="39"/>
      <c r="AO975" s="39"/>
      <c r="AP975" s="39"/>
      <c r="AQ975" s="39"/>
      <c r="AR975" s="39"/>
      <c r="AS975" s="39"/>
      <c r="AT975" s="39"/>
      <c r="AU975" s="39"/>
      <c r="AV975" s="39"/>
      <c r="AW975" s="39"/>
      <c r="AX975" s="39"/>
      <c r="AY975" s="39"/>
      <c r="AZ975" s="39"/>
    </row>
    <row r="976" spans="1:52" ht="15" customHeight="1"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c r="AD976" s="39"/>
      <c r="AE976" s="39"/>
      <c r="AF976" s="39"/>
      <c r="AG976" s="39"/>
      <c r="AH976" s="39"/>
      <c r="AI976" s="39"/>
      <c r="AJ976" s="39"/>
      <c r="AK976" s="39"/>
      <c r="AL976" s="39"/>
      <c r="AM976" s="39"/>
      <c r="AN976" s="39"/>
      <c r="AO976" s="39"/>
      <c r="AP976" s="39"/>
      <c r="AQ976" s="39"/>
      <c r="AR976" s="39"/>
      <c r="AS976" s="39"/>
      <c r="AT976" s="39"/>
      <c r="AU976" s="39"/>
      <c r="AV976" s="39"/>
      <c r="AW976" s="39"/>
      <c r="AX976" s="39"/>
      <c r="AY976" s="39"/>
      <c r="AZ976" s="39"/>
    </row>
    <row r="977" spans="1:52" ht="15" customHeight="1"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c r="AD977" s="39"/>
      <c r="AE977" s="39"/>
      <c r="AF977" s="39"/>
      <c r="AG977" s="39"/>
      <c r="AH977" s="39"/>
      <c r="AI977" s="39"/>
      <c r="AJ977" s="39"/>
      <c r="AK977" s="39"/>
      <c r="AL977" s="39"/>
      <c r="AM977" s="39"/>
      <c r="AN977" s="39"/>
      <c r="AO977" s="39"/>
      <c r="AP977" s="39"/>
      <c r="AQ977" s="39"/>
      <c r="AR977" s="39"/>
      <c r="AS977" s="39"/>
      <c r="AT977" s="39"/>
      <c r="AU977" s="39"/>
      <c r="AV977" s="39"/>
      <c r="AW977" s="39"/>
      <c r="AX977" s="39"/>
      <c r="AY977" s="39"/>
      <c r="AZ977" s="39"/>
    </row>
    <row r="978" spans="1:52" ht="15" customHeight="1"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c r="AD978" s="39"/>
      <c r="AE978" s="39"/>
      <c r="AF978" s="39"/>
      <c r="AG978" s="39"/>
      <c r="AH978" s="39"/>
      <c r="AI978" s="39"/>
      <c r="AJ978" s="39"/>
      <c r="AK978" s="39"/>
      <c r="AL978" s="39"/>
      <c r="AM978" s="39"/>
      <c r="AN978" s="39"/>
      <c r="AO978" s="39"/>
      <c r="AP978" s="39"/>
      <c r="AQ978" s="39"/>
      <c r="AR978" s="39"/>
      <c r="AS978" s="39"/>
      <c r="AT978" s="39"/>
      <c r="AU978" s="39"/>
      <c r="AV978" s="39"/>
      <c r="AW978" s="39"/>
      <c r="AX978" s="39"/>
      <c r="AY978" s="39"/>
      <c r="AZ978" s="39"/>
    </row>
    <row r="979" spans="1:52" ht="15" customHeight="1"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c r="AD979" s="39"/>
      <c r="AE979" s="39"/>
      <c r="AF979" s="39"/>
      <c r="AG979" s="39"/>
      <c r="AH979" s="39"/>
      <c r="AI979" s="39"/>
      <c r="AJ979" s="39"/>
      <c r="AK979" s="39"/>
      <c r="AL979" s="39"/>
      <c r="AM979" s="39"/>
      <c r="AN979" s="39"/>
      <c r="AO979" s="39"/>
      <c r="AP979" s="39"/>
      <c r="AQ979" s="39"/>
      <c r="AR979" s="39"/>
      <c r="AS979" s="39"/>
      <c r="AT979" s="39"/>
      <c r="AU979" s="39"/>
      <c r="AV979" s="39"/>
      <c r="AW979" s="39"/>
      <c r="AX979" s="39"/>
      <c r="AY979" s="39"/>
      <c r="AZ979" s="39"/>
    </row>
    <row r="980" spans="1:52" ht="15" customHeight="1"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c r="AD980" s="39"/>
      <c r="AE980" s="39"/>
      <c r="AF980" s="39"/>
      <c r="AG980" s="39"/>
      <c r="AH980" s="39"/>
      <c r="AI980" s="39"/>
      <c r="AJ980" s="39"/>
      <c r="AK980" s="39"/>
      <c r="AL980" s="39"/>
      <c r="AM980" s="39"/>
      <c r="AN980" s="39"/>
      <c r="AO980" s="39"/>
      <c r="AP980" s="39"/>
      <c r="AQ980" s="39"/>
      <c r="AR980" s="39"/>
      <c r="AS980" s="39"/>
      <c r="AT980" s="39"/>
      <c r="AU980" s="39"/>
      <c r="AV980" s="39"/>
      <c r="AW980" s="39"/>
      <c r="AX980" s="39"/>
      <c r="AY980" s="39"/>
      <c r="AZ980" s="39"/>
    </row>
    <row r="981" spans="1:52" ht="15" customHeight="1"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c r="AD981" s="39"/>
      <c r="AE981" s="39"/>
      <c r="AF981" s="39"/>
      <c r="AG981" s="39"/>
      <c r="AH981" s="39"/>
      <c r="AI981" s="39"/>
      <c r="AJ981" s="39"/>
      <c r="AK981" s="39"/>
      <c r="AL981" s="39"/>
      <c r="AM981" s="39"/>
      <c r="AN981" s="39"/>
      <c r="AO981" s="39"/>
      <c r="AP981" s="39"/>
      <c r="AQ981" s="39"/>
      <c r="AR981" s="39"/>
      <c r="AS981" s="39"/>
      <c r="AT981" s="39"/>
      <c r="AU981" s="39"/>
      <c r="AV981" s="39"/>
      <c r="AW981" s="39"/>
      <c r="AX981" s="39"/>
      <c r="AY981" s="39"/>
      <c r="AZ981" s="39"/>
    </row>
    <row r="982" spans="1:52" ht="15" customHeight="1"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c r="AD982" s="39"/>
      <c r="AE982" s="39"/>
      <c r="AF982" s="39"/>
      <c r="AG982" s="39"/>
      <c r="AH982" s="39"/>
      <c r="AI982" s="39"/>
      <c r="AJ982" s="39"/>
      <c r="AK982" s="39"/>
      <c r="AL982" s="39"/>
      <c r="AM982" s="39"/>
      <c r="AN982" s="39"/>
      <c r="AO982" s="39"/>
      <c r="AP982" s="39"/>
      <c r="AQ982" s="39"/>
      <c r="AR982" s="39"/>
      <c r="AS982" s="39"/>
      <c r="AT982" s="39"/>
      <c r="AU982" s="39"/>
      <c r="AV982" s="39"/>
      <c r="AW982" s="39"/>
      <c r="AX982" s="39"/>
      <c r="AY982" s="39"/>
      <c r="AZ982" s="39"/>
    </row>
    <row r="983" spans="1:52" ht="15" customHeight="1"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c r="AD983" s="39"/>
      <c r="AE983" s="39"/>
      <c r="AF983" s="39"/>
      <c r="AG983" s="39"/>
      <c r="AH983" s="39"/>
      <c r="AI983" s="39"/>
      <c r="AJ983" s="39"/>
      <c r="AK983" s="39"/>
      <c r="AL983" s="39"/>
      <c r="AM983" s="39"/>
      <c r="AN983" s="39"/>
      <c r="AO983" s="39"/>
      <c r="AP983" s="39"/>
      <c r="AQ983" s="39"/>
      <c r="AR983" s="39"/>
      <c r="AS983" s="39"/>
      <c r="AT983" s="39"/>
      <c r="AU983" s="39"/>
      <c r="AV983" s="39"/>
      <c r="AW983" s="39"/>
      <c r="AX983" s="39"/>
      <c r="AY983" s="39"/>
      <c r="AZ983" s="39"/>
    </row>
    <row r="984" spans="1:52" ht="15" customHeight="1"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c r="AD984" s="39"/>
      <c r="AE984" s="39"/>
      <c r="AF984" s="39"/>
      <c r="AG984" s="39"/>
      <c r="AH984" s="39"/>
      <c r="AI984" s="39"/>
      <c r="AJ984" s="39"/>
      <c r="AK984" s="39"/>
      <c r="AL984" s="39"/>
      <c r="AM984" s="39"/>
      <c r="AN984" s="39"/>
      <c r="AO984" s="39"/>
      <c r="AP984" s="39"/>
      <c r="AQ984" s="39"/>
      <c r="AR984" s="39"/>
      <c r="AS984" s="39"/>
      <c r="AT984" s="39"/>
      <c r="AU984" s="39"/>
      <c r="AV984" s="39"/>
      <c r="AW984" s="39"/>
      <c r="AX984" s="39"/>
      <c r="AY984" s="39"/>
      <c r="AZ984" s="39"/>
    </row>
    <row r="985" spans="1:52" ht="15" customHeight="1"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c r="AD985" s="39"/>
      <c r="AE985" s="39"/>
      <c r="AF985" s="39"/>
      <c r="AG985" s="39"/>
      <c r="AH985" s="39"/>
      <c r="AI985" s="39"/>
      <c r="AJ985" s="39"/>
      <c r="AK985" s="39"/>
      <c r="AL985" s="39"/>
      <c r="AM985" s="39"/>
      <c r="AN985" s="39"/>
      <c r="AO985" s="39"/>
      <c r="AP985" s="39"/>
      <c r="AQ985" s="39"/>
      <c r="AR985" s="39"/>
      <c r="AS985" s="39"/>
      <c r="AT985" s="39"/>
      <c r="AU985" s="39"/>
      <c r="AV985" s="39"/>
      <c r="AW985" s="39"/>
      <c r="AX985" s="39"/>
      <c r="AY985" s="39"/>
      <c r="AZ985" s="39"/>
    </row>
    <row r="986" spans="1:52" ht="15" customHeight="1"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c r="AD986" s="39"/>
      <c r="AE986" s="39"/>
      <c r="AF986" s="39"/>
      <c r="AG986" s="39"/>
      <c r="AH986" s="39"/>
      <c r="AI986" s="39"/>
      <c r="AJ986" s="39"/>
      <c r="AK986" s="39"/>
      <c r="AL986" s="39"/>
      <c r="AM986" s="39"/>
      <c r="AN986" s="39"/>
      <c r="AO986" s="39"/>
      <c r="AP986" s="39"/>
      <c r="AQ986" s="39"/>
      <c r="AR986" s="39"/>
      <c r="AS986" s="39"/>
      <c r="AT986" s="39"/>
      <c r="AU986" s="39"/>
      <c r="AV986" s="39"/>
      <c r="AW986" s="39"/>
      <c r="AX986" s="39"/>
      <c r="AY986" s="39"/>
      <c r="AZ986" s="39"/>
    </row>
    <row r="987" spans="1:52" ht="15" customHeight="1"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c r="AD987" s="39"/>
      <c r="AE987" s="39"/>
      <c r="AF987" s="39"/>
      <c r="AG987" s="39"/>
      <c r="AH987" s="39"/>
      <c r="AI987" s="39"/>
      <c r="AJ987" s="39"/>
      <c r="AK987" s="39"/>
      <c r="AL987" s="39"/>
      <c r="AM987" s="39"/>
      <c r="AN987" s="39"/>
      <c r="AO987" s="39"/>
      <c r="AP987" s="39"/>
      <c r="AQ987" s="39"/>
      <c r="AR987" s="39"/>
      <c r="AS987" s="39"/>
      <c r="AT987" s="39"/>
      <c r="AU987" s="39"/>
      <c r="AV987" s="39"/>
      <c r="AW987" s="39"/>
      <c r="AX987" s="39"/>
      <c r="AY987" s="39"/>
      <c r="AZ987" s="39"/>
    </row>
    <row r="988" spans="1:52" ht="15" customHeight="1"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c r="AD988" s="39"/>
      <c r="AE988" s="39"/>
      <c r="AF988" s="39"/>
      <c r="AG988" s="39"/>
      <c r="AH988" s="39"/>
      <c r="AI988" s="39"/>
      <c r="AJ988" s="39"/>
      <c r="AK988" s="39"/>
      <c r="AL988" s="39"/>
      <c r="AM988" s="39"/>
      <c r="AN988" s="39"/>
      <c r="AO988" s="39"/>
      <c r="AP988" s="39"/>
      <c r="AQ988" s="39"/>
      <c r="AR988" s="39"/>
      <c r="AS988" s="39"/>
      <c r="AT988" s="39"/>
      <c r="AU988" s="39"/>
      <c r="AV988" s="39"/>
      <c r="AW988" s="39"/>
      <c r="AX988" s="39"/>
      <c r="AY988" s="39"/>
      <c r="AZ988" s="39"/>
    </row>
    <row r="989" spans="1:52" ht="15" customHeight="1"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c r="AD989" s="39"/>
      <c r="AE989" s="39"/>
      <c r="AF989" s="39"/>
      <c r="AG989" s="39"/>
      <c r="AH989" s="39"/>
      <c r="AI989" s="39"/>
      <c r="AJ989" s="39"/>
      <c r="AK989" s="39"/>
      <c r="AL989" s="39"/>
      <c r="AM989" s="39"/>
      <c r="AN989" s="39"/>
      <c r="AO989" s="39"/>
      <c r="AP989" s="39"/>
      <c r="AQ989" s="39"/>
      <c r="AR989" s="39"/>
      <c r="AS989" s="39"/>
      <c r="AT989" s="39"/>
      <c r="AU989" s="39"/>
      <c r="AV989" s="39"/>
      <c r="AW989" s="39"/>
      <c r="AX989" s="39"/>
      <c r="AY989" s="39"/>
      <c r="AZ989" s="39"/>
    </row>
    <row r="990" spans="1:52" ht="15" customHeight="1"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c r="AD990" s="39"/>
      <c r="AE990" s="39"/>
      <c r="AF990" s="39"/>
      <c r="AG990" s="39"/>
      <c r="AH990" s="39"/>
      <c r="AI990" s="39"/>
      <c r="AJ990" s="39"/>
      <c r="AK990" s="39"/>
      <c r="AL990" s="39"/>
      <c r="AM990" s="39"/>
      <c r="AN990" s="39"/>
      <c r="AO990" s="39"/>
      <c r="AP990" s="39"/>
      <c r="AQ990" s="39"/>
      <c r="AR990" s="39"/>
      <c r="AS990" s="39"/>
      <c r="AT990" s="39"/>
      <c r="AU990" s="39"/>
      <c r="AV990" s="39"/>
      <c r="AW990" s="39"/>
      <c r="AX990" s="39"/>
      <c r="AY990" s="39"/>
      <c r="AZ990" s="39"/>
    </row>
    <row r="991" spans="1:52" ht="15" customHeight="1"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c r="AD991" s="39"/>
      <c r="AE991" s="39"/>
      <c r="AF991" s="39"/>
      <c r="AG991" s="39"/>
      <c r="AH991" s="39"/>
      <c r="AI991" s="39"/>
      <c r="AJ991" s="39"/>
      <c r="AK991" s="39"/>
      <c r="AL991" s="39"/>
      <c r="AM991" s="39"/>
      <c r="AN991" s="39"/>
      <c r="AO991" s="39"/>
      <c r="AP991" s="39"/>
      <c r="AQ991" s="39"/>
      <c r="AR991" s="39"/>
      <c r="AS991" s="39"/>
      <c r="AT991" s="39"/>
      <c r="AU991" s="39"/>
      <c r="AV991" s="39"/>
      <c r="AW991" s="39"/>
      <c r="AX991" s="39"/>
      <c r="AY991" s="39"/>
      <c r="AZ991" s="39"/>
    </row>
    <row r="992" spans="1:52" ht="15" customHeight="1"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c r="AD992" s="39"/>
      <c r="AE992" s="39"/>
      <c r="AF992" s="39"/>
      <c r="AG992" s="39"/>
      <c r="AH992" s="39"/>
      <c r="AI992" s="39"/>
      <c r="AJ992" s="39"/>
      <c r="AK992" s="39"/>
      <c r="AL992" s="39"/>
      <c r="AM992" s="39"/>
      <c r="AN992" s="39"/>
      <c r="AO992" s="39"/>
      <c r="AP992" s="39"/>
      <c r="AQ992" s="39"/>
      <c r="AR992" s="39"/>
      <c r="AS992" s="39"/>
      <c r="AT992" s="39"/>
      <c r="AU992" s="39"/>
      <c r="AV992" s="39"/>
      <c r="AW992" s="39"/>
      <c r="AX992" s="39"/>
      <c r="AY992" s="39"/>
      <c r="AZ992" s="39"/>
    </row>
    <row r="993" spans="1:52" ht="15" customHeight="1" x14ac:dyDescent="0.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c r="AD993" s="39"/>
      <c r="AE993" s="39"/>
      <c r="AF993" s="39"/>
      <c r="AG993" s="39"/>
      <c r="AH993" s="39"/>
      <c r="AI993" s="39"/>
      <c r="AJ993" s="39"/>
      <c r="AK993" s="39"/>
      <c r="AL993" s="39"/>
      <c r="AM993" s="39"/>
      <c r="AN993" s="39"/>
      <c r="AO993" s="39"/>
      <c r="AP993" s="39"/>
      <c r="AQ993" s="39"/>
      <c r="AR993" s="39"/>
      <c r="AS993" s="39"/>
      <c r="AT993" s="39"/>
      <c r="AU993" s="39"/>
      <c r="AV993" s="39"/>
      <c r="AW993" s="39"/>
      <c r="AX993" s="39"/>
      <c r="AY993" s="39"/>
      <c r="AZ993" s="39"/>
    </row>
    <row r="994" spans="1:52" ht="15" customHeight="1" x14ac:dyDescent="0.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c r="AD994" s="39"/>
      <c r="AE994" s="39"/>
      <c r="AF994" s="39"/>
      <c r="AG994" s="39"/>
      <c r="AH994" s="39"/>
      <c r="AI994" s="39"/>
      <c r="AJ994" s="39"/>
      <c r="AK994" s="39"/>
      <c r="AL994" s="39"/>
      <c r="AM994" s="39"/>
      <c r="AN994" s="39"/>
      <c r="AO994" s="39"/>
      <c r="AP994" s="39"/>
      <c r="AQ994" s="39"/>
      <c r="AR994" s="39"/>
      <c r="AS994" s="39"/>
      <c r="AT994" s="39"/>
      <c r="AU994" s="39"/>
      <c r="AV994" s="39"/>
      <c r="AW994" s="39"/>
      <c r="AX994" s="39"/>
      <c r="AY994" s="39"/>
      <c r="AZ994" s="39"/>
    </row>
    <row r="995" spans="1:52" ht="15" customHeight="1" x14ac:dyDescent="0.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c r="AD995" s="39"/>
      <c r="AE995" s="39"/>
      <c r="AF995" s="39"/>
      <c r="AG995" s="39"/>
      <c r="AH995" s="39"/>
      <c r="AI995" s="39"/>
      <c r="AJ995" s="39"/>
      <c r="AK995" s="39"/>
      <c r="AL995" s="39"/>
      <c r="AM995" s="39"/>
      <c r="AN995" s="39"/>
      <c r="AO995" s="39"/>
      <c r="AP995" s="39"/>
      <c r="AQ995" s="39"/>
      <c r="AR995" s="39"/>
      <c r="AS995" s="39"/>
      <c r="AT995" s="39"/>
      <c r="AU995" s="39"/>
      <c r="AV995" s="39"/>
      <c r="AW995" s="39"/>
      <c r="AX995" s="39"/>
      <c r="AY995" s="39"/>
      <c r="AZ995" s="39"/>
    </row>
    <row r="996" spans="1:52" ht="15" customHeight="1" x14ac:dyDescent="0.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c r="AD996" s="39"/>
      <c r="AE996" s="39"/>
      <c r="AF996" s="39"/>
      <c r="AG996" s="39"/>
      <c r="AH996" s="39"/>
      <c r="AI996" s="39"/>
      <c r="AJ996" s="39"/>
      <c r="AK996" s="39"/>
      <c r="AL996" s="39"/>
      <c r="AM996" s="39"/>
      <c r="AN996" s="39"/>
      <c r="AO996" s="39"/>
      <c r="AP996" s="39"/>
      <c r="AQ996" s="39"/>
      <c r="AR996" s="39"/>
      <c r="AS996" s="39"/>
      <c r="AT996" s="39"/>
      <c r="AU996" s="39"/>
      <c r="AV996" s="39"/>
      <c r="AW996" s="39"/>
      <c r="AX996" s="39"/>
      <c r="AY996" s="39"/>
      <c r="AZ996" s="39"/>
    </row>
    <row r="997" spans="1:52" ht="15" customHeight="1" x14ac:dyDescent="0.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c r="AD997" s="39"/>
      <c r="AE997" s="39"/>
      <c r="AF997" s="39"/>
      <c r="AG997" s="39"/>
      <c r="AH997" s="39"/>
      <c r="AI997" s="39"/>
      <c r="AJ997" s="39"/>
      <c r="AK997" s="39"/>
      <c r="AL997" s="39"/>
      <c r="AM997" s="39"/>
      <c r="AN997" s="39"/>
      <c r="AO997" s="39"/>
      <c r="AP997" s="39"/>
      <c r="AQ997" s="39"/>
      <c r="AR997" s="39"/>
      <c r="AS997" s="39"/>
      <c r="AT997" s="39"/>
      <c r="AU997" s="39"/>
      <c r="AV997" s="39"/>
      <c r="AW997" s="39"/>
      <c r="AX997" s="39"/>
      <c r="AY997" s="39"/>
      <c r="AZ997" s="39"/>
    </row>
    <row r="998" spans="1:52" ht="15" customHeight="1" x14ac:dyDescent="0.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c r="AD998" s="39"/>
      <c r="AE998" s="39"/>
      <c r="AF998" s="39"/>
      <c r="AG998" s="39"/>
      <c r="AH998" s="39"/>
      <c r="AI998" s="39"/>
      <c r="AJ998" s="39"/>
      <c r="AK998" s="39"/>
      <c r="AL998" s="39"/>
      <c r="AM998" s="39"/>
      <c r="AN998" s="39"/>
      <c r="AO998" s="39"/>
      <c r="AP998" s="39"/>
      <c r="AQ998" s="39"/>
      <c r="AR998" s="39"/>
      <c r="AS998" s="39"/>
      <c r="AT998" s="39"/>
      <c r="AU998" s="39"/>
      <c r="AV998" s="39"/>
      <c r="AW998" s="39"/>
      <c r="AX998" s="39"/>
      <c r="AY998" s="39"/>
      <c r="AZ998" s="39"/>
    </row>
    <row r="999" spans="1:52" ht="15" customHeight="1" x14ac:dyDescent="0.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c r="AC999" s="39"/>
      <c r="AD999" s="39"/>
      <c r="AE999" s="39"/>
      <c r="AF999" s="39"/>
      <c r="AG999" s="39"/>
      <c r="AH999" s="39"/>
      <c r="AI999" s="39"/>
      <c r="AJ999" s="39"/>
      <c r="AK999" s="39"/>
      <c r="AL999" s="39"/>
      <c r="AM999" s="39"/>
      <c r="AN999" s="39"/>
      <c r="AO999" s="39"/>
      <c r="AP999" s="39"/>
      <c r="AQ999" s="39"/>
      <c r="AR999" s="39"/>
      <c r="AS999" s="39"/>
      <c r="AT999" s="39"/>
      <c r="AU999" s="39"/>
      <c r="AV999" s="39"/>
      <c r="AW999" s="39"/>
      <c r="AX999" s="39"/>
      <c r="AY999" s="39"/>
      <c r="AZ999" s="39"/>
    </row>
    <row r="1000" spans="1:52" ht="15" customHeight="1" x14ac:dyDescent="0.2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c r="AC1000" s="39"/>
      <c r="AD1000" s="39"/>
      <c r="AE1000" s="39"/>
      <c r="AF1000" s="39"/>
      <c r="AG1000" s="39"/>
      <c r="AH1000" s="39"/>
      <c r="AI1000" s="39"/>
      <c r="AJ1000" s="39"/>
      <c r="AK1000" s="39"/>
      <c r="AL1000" s="39"/>
      <c r="AM1000" s="39"/>
      <c r="AN1000" s="39"/>
      <c r="AO1000" s="39"/>
      <c r="AP1000" s="39"/>
      <c r="AQ1000" s="39"/>
      <c r="AR1000" s="39"/>
      <c r="AS1000" s="39"/>
      <c r="AT1000" s="39"/>
      <c r="AU1000" s="39"/>
      <c r="AV1000" s="39"/>
      <c r="AW1000" s="39"/>
      <c r="AX1000" s="39"/>
      <c r="AY1000" s="39"/>
      <c r="AZ1000" s="39"/>
    </row>
    <row r="1001" spans="1:52" ht="15" customHeight="1" x14ac:dyDescent="0.25">
      <c r="A1001" s="39"/>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c r="AA1001" s="39"/>
      <c r="AB1001" s="39"/>
      <c r="AC1001" s="39"/>
      <c r="AD1001" s="39"/>
      <c r="AE1001" s="39"/>
      <c r="AF1001" s="39"/>
      <c r="AG1001" s="39"/>
      <c r="AH1001" s="39"/>
      <c r="AI1001" s="39"/>
      <c r="AJ1001" s="39"/>
      <c r="AK1001" s="39"/>
      <c r="AL1001" s="39"/>
      <c r="AM1001" s="39"/>
      <c r="AN1001" s="39"/>
      <c r="AO1001" s="39"/>
      <c r="AP1001" s="39"/>
      <c r="AQ1001" s="39"/>
      <c r="AR1001" s="39"/>
      <c r="AS1001" s="39"/>
      <c r="AT1001" s="39"/>
      <c r="AU1001" s="39"/>
      <c r="AV1001" s="39"/>
      <c r="AW1001" s="39"/>
      <c r="AX1001" s="39"/>
      <c r="AY1001" s="39"/>
      <c r="AZ1001" s="39"/>
    </row>
    <row r="1002" spans="1:52" ht="15" customHeight="1" x14ac:dyDescent="0.25">
      <c r="A1002" s="39"/>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c r="AA1002" s="39"/>
      <c r="AB1002" s="39"/>
      <c r="AC1002" s="39"/>
      <c r="AD1002" s="39"/>
      <c r="AE1002" s="39"/>
      <c r="AF1002" s="39"/>
      <c r="AG1002" s="39"/>
      <c r="AH1002" s="39"/>
      <c r="AI1002" s="39"/>
      <c r="AJ1002" s="39"/>
      <c r="AK1002" s="39"/>
      <c r="AL1002" s="39"/>
      <c r="AM1002" s="39"/>
      <c r="AN1002" s="39"/>
      <c r="AO1002" s="39"/>
      <c r="AP1002" s="39"/>
      <c r="AQ1002" s="39"/>
      <c r="AR1002" s="39"/>
      <c r="AS1002" s="39"/>
      <c r="AT1002" s="39"/>
      <c r="AU1002" s="39"/>
      <c r="AV1002" s="39"/>
      <c r="AW1002" s="39"/>
      <c r="AX1002" s="39"/>
      <c r="AY1002" s="39"/>
      <c r="AZ1002" s="39"/>
    </row>
    <row r="1003" spans="1:52" ht="15" customHeight="1" x14ac:dyDescent="0.25">
      <c r="A1003" s="39"/>
      <c r="B1003" s="39"/>
      <c r="C1003" s="39"/>
      <c r="D1003" s="39"/>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c r="AA1003" s="39"/>
      <c r="AB1003" s="39"/>
      <c r="AC1003" s="39"/>
      <c r="AD1003" s="39"/>
      <c r="AE1003" s="39"/>
      <c r="AF1003" s="39"/>
      <c r="AG1003" s="39"/>
      <c r="AH1003" s="39"/>
      <c r="AI1003" s="39"/>
      <c r="AJ1003" s="39"/>
      <c r="AK1003" s="39"/>
      <c r="AL1003" s="39"/>
      <c r="AM1003" s="39"/>
      <c r="AN1003" s="39"/>
      <c r="AO1003" s="39"/>
      <c r="AP1003" s="39"/>
      <c r="AQ1003" s="39"/>
      <c r="AR1003" s="39"/>
      <c r="AS1003" s="39"/>
      <c r="AT1003" s="39"/>
      <c r="AU1003" s="39"/>
      <c r="AV1003" s="39"/>
      <c r="AW1003" s="39"/>
      <c r="AX1003" s="39"/>
      <c r="AY1003" s="39"/>
      <c r="AZ1003" s="39"/>
    </row>
    <row r="1004" spans="1:52" ht="15" customHeight="1" x14ac:dyDescent="0.25">
      <c r="A1004" s="39"/>
      <c r="B1004" s="39"/>
      <c r="C1004" s="39"/>
      <c r="D1004" s="39"/>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c r="AA1004" s="39"/>
      <c r="AB1004" s="39"/>
      <c r="AC1004" s="39"/>
      <c r="AD1004" s="39"/>
      <c r="AE1004" s="39"/>
      <c r="AF1004" s="39"/>
      <c r="AG1004" s="39"/>
      <c r="AH1004" s="39"/>
      <c r="AI1004" s="39"/>
      <c r="AJ1004" s="39"/>
      <c r="AK1004" s="39"/>
      <c r="AL1004" s="39"/>
      <c r="AM1004" s="39"/>
      <c r="AN1004" s="39"/>
      <c r="AO1004" s="39"/>
      <c r="AP1004" s="39"/>
      <c r="AQ1004" s="39"/>
      <c r="AR1004" s="39"/>
      <c r="AS1004" s="39"/>
      <c r="AT1004" s="39"/>
      <c r="AU1004" s="39"/>
      <c r="AV1004" s="39"/>
      <c r="AW1004" s="39"/>
      <c r="AX1004" s="39"/>
      <c r="AY1004" s="39"/>
      <c r="AZ1004" s="39"/>
    </row>
    <row r="1005" spans="1:52" ht="15" customHeight="1" x14ac:dyDescent="0.25">
      <c r="A1005" s="39"/>
      <c r="B1005" s="39"/>
      <c r="C1005" s="39"/>
      <c r="D1005" s="39"/>
      <c r="E1005" s="39"/>
      <c r="F1005" s="39"/>
      <c r="G1005" s="39"/>
      <c r="H1005" s="39"/>
      <c r="I1005" s="39"/>
      <c r="J1005" s="39"/>
      <c r="K1005" s="39"/>
      <c r="L1005" s="39"/>
      <c r="M1005" s="39"/>
      <c r="N1005" s="39"/>
      <c r="O1005" s="39"/>
      <c r="P1005" s="39"/>
      <c r="Q1005" s="39"/>
      <c r="R1005" s="39"/>
      <c r="S1005" s="39"/>
      <c r="T1005" s="39"/>
      <c r="U1005" s="39"/>
      <c r="V1005" s="39"/>
      <c r="W1005" s="39"/>
      <c r="X1005" s="39"/>
      <c r="Y1005" s="39"/>
      <c r="Z1005" s="39"/>
      <c r="AA1005" s="39"/>
      <c r="AB1005" s="39"/>
      <c r="AC1005" s="39"/>
      <c r="AD1005" s="39"/>
      <c r="AE1005" s="39"/>
      <c r="AF1005" s="39"/>
      <c r="AG1005" s="39"/>
      <c r="AH1005" s="39"/>
      <c r="AI1005" s="39"/>
      <c r="AJ1005" s="39"/>
      <c r="AK1005" s="39"/>
      <c r="AL1005" s="39"/>
      <c r="AM1005" s="39"/>
      <c r="AN1005" s="39"/>
      <c r="AO1005" s="39"/>
      <c r="AP1005" s="39"/>
      <c r="AQ1005" s="39"/>
      <c r="AR1005" s="39"/>
      <c r="AS1005" s="39"/>
      <c r="AT1005" s="39"/>
      <c r="AU1005" s="39"/>
      <c r="AV1005" s="39"/>
      <c r="AW1005" s="39"/>
      <c r="AX1005" s="39"/>
      <c r="AY1005" s="39"/>
      <c r="AZ1005" s="39"/>
    </row>
    <row r="1006" spans="1:52" ht="15" customHeight="1" x14ac:dyDescent="0.25">
      <c r="A1006" s="39"/>
      <c r="B1006" s="39"/>
      <c r="C1006" s="39"/>
      <c r="D1006" s="39"/>
      <c r="E1006" s="39"/>
      <c r="F1006" s="39"/>
      <c r="G1006" s="39"/>
      <c r="H1006" s="39"/>
      <c r="I1006" s="39"/>
      <c r="J1006" s="39"/>
      <c r="K1006" s="39"/>
      <c r="L1006" s="39"/>
      <c r="M1006" s="39"/>
      <c r="N1006" s="39"/>
      <c r="O1006" s="39"/>
      <c r="P1006" s="39"/>
      <c r="Q1006" s="39"/>
      <c r="R1006" s="39"/>
      <c r="S1006" s="39"/>
      <c r="T1006" s="39"/>
      <c r="U1006" s="39"/>
      <c r="V1006" s="39"/>
      <c r="W1006" s="39"/>
      <c r="X1006" s="39"/>
      <c r="Y1006" s="39"/>
      <c r="Z1006" s="39"/>
      <c r="AA1006" s="39"/>
      <c r="AB1006" s="39"/>
      <c r="AC1006" s="39"/>
      <c r="AD1006" s="39"/>
      <c r="AE1006" s="39"/>
      <c r="AF1006" s="39"/>
      <c r="AG1006" s="39"/>
      <c r="AH1006" s="39"/>
      <c r="AI1006" s="39"/>
      <c r="AJ1006" s="39"/>
      <c r="AK1006" s="39"/>
      <c r="AL1006" s="39"/>
      <c r="AM1006" s="39"/>
      <c r="AN1006" s="39"/>
      <c r="AO1006" s="39"/>
      <c r="AP1006" s="39"/>
      <c r="AQ1006" s="39"/>
      <c r="AR1006" s="39"/>
      <c r="AS1006" s="39"/>
      <c r="AT1006" s="39"/>
      <c r="AU1006" s="39"/>
      <c r="AV1006" s="39"/>
      <c r="AW1006" s="39"/>
      <c r="AX1006" s="39"/>
      <c r="AY1006" s="39"/>
      <c r="AZ1006" s="39"/>
    </row>
    <row r="1007" spans="1:52" ht="15" customHeight="1" x14ac:dyDescent="0.25">
      <c r="A1007" s="39"/>
      <c r="B1007" s="39"/>
      <c r="C1007" s="39"/>
      <c r="D1007" s="39"/>
      <c r="E1007" s="39"/>
      <c r="F1007" s="39"/>
      <c r="G1007" s="39"/>
      <c r="H1007" s="39"/>
      <c r="I1007" s="39"/>
      <c r="J1007" s="39"/>
      <c r="K1007" s="39"/>
      <c r="L1007" s="39"/>
      <c r="M1007" s="39"/>
      <c r="N1007" s="39"/>
      <c r="O1007" s="39"/>
      <c r="P1007" s="39"/>
      <c r="Q1007" s="39"/>
      <c r="R1007" s="39"/>
      <c r="S1007" s="39"/>
      <c r="T1007" s="39"/>
      <c r="U1007" s="39"/>
      <c r="V1007" s="39"/>
      <c r="W1007" s="39"/>
      <c r="X1007" s="39"/>
      <c r="Y1007" s="39"/>
      <c r="Z1007" s="39"/>
      <c r="AA1007" s="39"/>
      <c r="AB1007" s="39"/>
      <c r="AC1007" s="39"/>
      <c r="AD1007" s="39"/>
      <c r="AE1007" s="39"/>
      <c r="AF1007" s="39"/>
      <c r="AG1007" s="39"/>
      <c r="AH1007" s="39"/>
      <c r="AI1007" s="39"/>
      <c r="AJ1007" s="39"/>
      <c r="AK1007" s="39"/>
      <c r="AL1007" s="39"/>
      <c r="AM1007" s="39"/>
      <c r="AN1007" s="39"/>
      <c r="AO1007" s="39"/>
      <c r="AP1007" s="39"/>
      <c r="AQ1007" s="39"/>
      <c r="AR1007" s="39"/>
      <c r="AS1007" s="39"/>
      <c r="AT1007" s="39"/>
      <c r="AU1007" s="39"/>
      <c r="AV1007" s="39"/>
      <c r="AW1007" s="39"/>
      <c r="AX1007" s="39"/>
      <c r="AY1007" s="39"/>
      <c r="AZ1007" s="39"/>
    </row>
    <row r="1008" spans="1:52" ht="15" customHeight="1" x14ac:dyDescent="0.25">
      <c r="A1008" s="39"/>
      <c r="B1008" s="39"/>
      <c r="C1008" s="39"/>
      <c r="D1008" s="39"/>
      <c r="E1008" s="39"/>
      <c r="F1008" s="39"/>
      <c r="G1008" s="39"/>
      <c r="H1008" s="39"/>
      <c r="I1008" s="39"/>
      <c r="J1008" s="39"/>
      <c r="K1008" s="39"/>
      <c r="L1008" s="39"/>
      <c r="M1008" s="39"/>
      <c r="N1008" s="39"/>
      <c r="O1008" s="39"/>
      <c r="P1008" s="39"/>
      <c r="Q1008" s="39"/>
      <c r="R1008" s="39"/>
      <c r="S1008" s="39"/>
      <c r="T1008" s="39"/>
      <c r="U1008" s="39"/>
      <c r="V1008" s="39"/>
      <c r="W1008" s="39"/>
      <c r="X1008" s="39"/>
      <c r="Y1008" s="39"/>
      <c r="Z1008" s="39"/>
      <c r="AA1008" s="39"/>
      <c r="AB1008" s="39"/>
      <c r="AC1008" s="39"/>
      <c r="AD1008" s="39"/>
      <c r="AE1008" s="39"/>
      <c r="AF1008" s="39"/>
      <c r="AG1008" s="39"/>
      <c r="AH1008" s="39"/>
      <c r="AI1008" s="39"/>
      <c r="AJ1008" s="39"/>
      <c r="AK1008" s="39"/>
      <c r="AL1008" s="39"/>
      <c r="AM1008" s="39"/>
      <c r="AN1008" s="39"/>
      <c r="AO1008" s="39"/>
      <c r="AP1008" s="39"/>
      <c r="AQ1008" s="39"/>
      <c r="AR1008" s="39"/>
      <c r="AS1008" s="39"/>
      <c r="AT1008" s="39"/>
      <c r="AU1008" s="39"/>
      <c r="AV1008" s="39"/>
      <c r="AW1008" s="39"/>
      <c r="AX1008" s="39"/>
      <c r="AY1008" s="39"/>
      <c r="AZ1008" s="39"/>
    </row>
    <row r="1009" spans="1:52" ht="15" customHeight="1" x14ac:dyDescent="0.25">
      <c r="A1009" s="39"/>
      <c r="B1009" s="39"/>
      <c r="C1009" s="39"/>
      <c r="D1009" s="39"/>
      <c r="E1009" s="39"/>
      <c r="F1009" s="39"/>
      <c r="G1009" s="39"/>
      <c r="H1009" s="39"/>
      <c r="I1009" s="39"/>
      <c r="J1009" s="39"/>
      <c r="K1009" s="39"/>
      <c r="L1009" s="39"/>
      <c r="M1009" s="39"/>
      <c r="N1009" s="39"/>
      <c r="O1009" s="39"/>
      <c r="P1009" s="39"/>
      <c r="Q1009" s="39"/>
      <c r="R1009" s="39"/>
      <c r="S1009" s="39"/>
      <c r="T1009" s="39"/>
      <c r="U1009" s="39"/>
      <c r="V1009" s="39"/>
      <c r="W1009" s="39"/>
      <c r="X1009" s="39"/>
      <c r="Y1009" s="39"/>
      <c r="Z1009" s="39"/>
      <c r="AA1009" s="39"/>
      <c r="AB1009" s="39"/>
      <c r="AC1009" s="39"/>
      <c r="AD1009" s="39"/>
      <c r="AE1009" s="39"/>
      <c r="AF1009" s="39"/>
      <c r="AG1009" s="39"/>
      <c r="AH1009" s="39"/>
      <c r="AI1009" s="39"/>
      <c r="AJ1009" s="39"/>
      <c r="AK1009" s="39"/>
      <c r="AL1009" s="39"/>
      <c r="AM1009" s="39"/>
      <c r="AN1009" s="39"/>
      <c r="AO1009" s="39"/>
      <c r="AP1009" s="39"/>
      <c r="AQ1009" s="39"/>
      <c r="AR1009" s="39"/>
      <c r="AS1009" s="39"/>
      <c r="AT1009" s="39"/>
      <c r="AU1009" s="39"/>
      <c r="AV1009" s="39"/>
      <c r="AW1009" s="39"/>
      <c r="AX1009" s="39"/>
      <c r="AY1009" s="39"/>
      <c r="AZ1009" s="39"/>
    </row>
    <row r="1010" spans="1:52" ht="15" customHeight="1" x14ac:dyDescent="0.25">
      <c r="A1010" s="39"/>
      <c r="B1010" s="39"/>
      <c r="C1010" s="39"/>
      <c r="D1010" s="39"/>
      <c r="E1010" s="39"/>
      <c r="F1010" s="39"/>
      <c r="G1010" s="39"/>
      <c r="H1010" s="39"/>
      <c r="I1010" s="39"/>
      <c r="J1010" s="39"/>
      <c r="K1010" s="39"/>
      <c r="L1010" s="39"/>
      <c r="M1010" s="39"/>
      <c r="N1010" s="39"/>
      <c r="O1010" s="39"/>
      <c r="P1010" s="39"/>
      <c r="Q1010" s="39"/>
      <c r="R1010" s="39"/>
      <c r="S1010" s="39"/>
      <c r="T1010" s="39"/>
      <c r="U1010" s="39"/>
      <c r="V1010" s="39"/>
      <c r="W1010" s="39"/>
      <c r="X1010" s="39"/>
      <c r="Y1010" s="39"/>
      <c r="Z1010" s="39"/>
      <c r="AA1010" s="39"/>
      <c r="AB1010" s="39"/>
      <c r="AC1010" s="39"/>
      <c r="AD1010" s="39"/>
      <c r="AE1010" s="39"/>
      <c r="AF1010" s="39"/>
      <c r="AG1010" s="39"/>
      <c r="AH1010" s="39"/>
      <c r="AI1010" s="39"/>
      <c r="AJ1010" s="39"/>
      <c r="AK1010" s="39"/>
      <c r="AL1010" s="39"/>
      <c r="AM1010" s="39"/>
      <c r="AN1010" s="39"/>
      <c r="AO1010" s="39"/>
      <c r="AP1010" s="39"/>
      <c r="AQ1010" s="39"/>
      <c r="AR1010" s="39"/>
      <c r="AS1010" s="39"/>
      <c r="AT1010" s="39"/>
      <c r="AU1010" s="39"/>
      <c r="AV1010" s="39"/>
      <c r="AW1010" s="39"/>
      <c r="AX1010" s="39"/>
      <c r="AY1010" s="39"/>
      <c r="AZ1010" s="39"/>
    </row>
    <row r="1011" spans="1:52" ht="15" customHeight="1" x14ac:dyDescent="0.25">
      <c r="A1011" s="39"/>
      <c r="B1011" s="39"/>
      <c r="C1011" s="39"/>
      <c r="D1011" s="39"/>
      <c r="E1011" s="39"/>
      <c r="F1011" s="39"/>
      <c r="G1011" s="39"/>
      <c r="H1011" s="39"/>
      <c r="I1011" s="39"/>
      <c r="J1011" s="39"/>
      <c r="K1011" s="39"/>
      <c r="L1011" s="39"/>
      <c r="M1011" s="39"/>
      <c r="N1011" s="39"/>
      <c r="O1011" s="39"/>
      <c r="P1011" s="39"/>
      <c r="Q1011" s="39"/>
      <c r="R1011" s="39"/>
      <c r="S1011" s="39"/>
      <c r="T1011" s="39"/>
      <c r="U1011" s="39"/>
      <c r="V1011" s="39"/>
      <c r="W1011" s="39"/>
      <c r="X1011" s="39"/>
      <c r="Y1011" s="39"/>
      <c r="Z1011" s="39"/>
      <c r="AA1011" s="39"/>
      <c r="AB1011" s="39"/>
      <c r="AC1011" s="39"/>
      <c r="AD1011" s="39"/>
      <c r="AE1011" s="39"/>
      <c r="AF1011" s="39"/>
      <c r="AG1011" s="39"/>
      <c r="AH1011" s="39"/>
      <c r="AI1011" s="39"/>
      <c r="AJ1011" s="39"/>
      <c r="AK1011" s="39"/>
      <c r="AL1011" s="39"/>
      <c r="AM1011" s="39"/>
      <c r="AN1011" s="39"/>
      <c r="AO1011" s="39"/>
      <c r="AP1011" s="39"/>
      <c r="AQ1011" s="39"/>
      <c r="AR1011" s="39"/>
      <c r="AS1011" s="39"/>
      <c r="AT1011" s="39"/>
      <c r="AU1011" s="39"/>
      <c r="AV1011" s="39"/>
      <c r="AW1011" s="39"/>
      <c r="AX1011" s="39"/>
      <c r="AY1011" s="39"/>
      <c r="AZ1011" s="39"/>
    </row>
    <row r="1012" spans="1:52" ht="15" customHeight="1" x14ac:dyDescent="0.25">
      <c r="A1012" s="39"/>
      <c r="B1012" s="39"/>
      <c r="C1012" s="39"/>
      <c r="D1012" s="39"/>
      <c r="E1012" s="39"/>
      <c r="F1012" s="39"/>
      <c r="G1012" s="39"/>
      <c r="H1012" s="39"/>
      <c r="I1012" s="39"/>
      <c r="J1012" s="39"/>
      <c r="K1012" s="39"/>
      <c r="L1012" s="39"/>
      <c r="M1012" s="39"/>
      <c r="N1012" s="39"/>
      <c r="O1012" s="39"/>
      <c r="P1012" s="39"/>
      <c r="Q1012" s="39"/>
      <c r="R1012" s="39"/>
      <c r="S1012" s="39"/>
      <c r="T1012" s="39"/>
      <c r="U1012" s="39"/>
      <c r="V1012" s="39"/>
      <c r="W1012" s="39"/>
      <c r="X1012" s="39"/>
      <c r="Y1012" s="39"/>
      <c r="Z1012" s="39"/>
      <c r="AA1012" s="39"/>
      <c r="AB1012" s="39"/>
      <c r="AC1012" s="39"/>
      <c r="AD1012" s="39"/>
      <c r="AE1012" s="39"/>
      <c r="AF1012" s="39"/>
      <c r="AG1012" s="39"/>
      <c r="AH1012" s="39"/>
      <c r="AI1012" s="39"/>
      <c r="AJ1012" s="39"/>
      <c r="AK1012" s="39"/>
      <c r="AL1012" s="39"/>
      <c r="AM1012" s="39"/>
      <c r="AN1012" s="39"/>
      <c r="AO1012" s="39"/>
      <c r="AP1012" s="39"/>
      <c r="AQ1012" s="39"/>
      <c r="AR1012" s="39"/>
      <c r="AS1012" s="39"/>
      <c r="AT1012" s="39"/>
      <c r="AU1012" s="39"/>
      <c r="AV1012" s="39"/>
      <c r="AW1012" s="39"/>
      <c r="AX1012" s="39"/>
      <c r="AY1012" s="39"/>
      <c r="AZ1012" s="39"/>
    </row>
    <row r="1013" spans="1:52" ht="15" customHeight="1" x14ac:dyDescent="0.25">
      <c r="A1013" s="39"/>
      <c r="B1013" s="39"/>
      <c r="C1013" s="39"/>
      <c r="D1013" s="39"/>
      <c r="E1013" s="39"/>
      <c r="F1013" s="39"/>
      <c r="G1013" s="39"/>
      <c r="H1013" s="39"/>
      <c r="I1013" s="39"/>
      <c r="J1013" s="39"/>
      <c r="K1013" s="39"/>
      <c r="L1013" s="39"/>
      <c r="M1013" s="39"/>
      <c r="N1013" s="39"/>
      <c r="O1013" s="39"/>
      <c r="P1013" s="39"/>
      <c r="Q1013" s="39"/>
      <c r="R1013" s="39"/>
      <c r="S1013" s="39"/>
      <c r="T1013" s="39"/>
      <c r="U1013" s="39"/>
      <c r="V1013" s="39"/>
      <c r="W1013" s="39"/>
      <c r="X1013" s="39"/>
      <c r="Y1013" s="39"/>
      <c r="Z1013" s="39"/>
      <c r="AA1013" s="39"/>
      <c r="AB1013" s="39"/>
      <c r="AC1013" s="39"/>
      <c r="AD1013" s="39"/>
      <c r="AE1013" s="39"/>
      <c r="AF1013" s="39"/>
      <c r="AG1013" s="39"/>
      <c r="AH1013" s="39"/>
      <c r="AI1013" s="39"/>
      <c r="AJ1013" s="39"/>
      <c r="AK1013" s="39"/>
      <c r="AL1013" s="39"/>
      <c r="AM1013" s="39"/>
      <c r="AN1013" s="39"/>
      <c r="AO1013" s="39"/>
      <c r="AP1013" s="39"/>
      <c r="AQ1013" s="39"/>
      <c r="AR1013" s="39"/>
      <c r="AS1013" s="39"/>
      <c r="AT1013" s="39"/>
      <c r="AU1013" s="39"/>
      <c r="AV1013" s="39"/>
      <c r="AW1013" s="39"/>
      <c r="AX1013" s="39"/>
      <c r="AY1013" s="39"/>
      <c r="AZ1013" s="39"/>
    </row>
    <row r="1014" spans="1:52" ht="15" customHeight="1" x14ac:dyDescent="0.25">
      <c r="A1014" s="39"/>
      <c r="B1014" s="39"/>
      <c r="C1014" s="39"/>
      <c r="D1014" s="39"/>
      <c r="E1014" s="39"/>
      <c r="F1014" s="39"/>
      <c r="G1014" s="39"/>
      <c r="H1014" s="39"/>
      <c r="I1014" s="39"/>
      <c r="J1014" s="39"/>
      <c r="K1014" s="39"/>
      <c r="L1014" s="39"/>
      <c r="M1014" s="39"/>
      <c r="N1014" s="39"/>
      <c r="O1014" s="39"/>
      <c r="P1014" s="39"/>
      <c r="Q1014" s="39"/>
      <c r="R1014" s="39"/>
      <c r="S1014" s="39"/>
      <c r="T1014" s="39"/>
      <c r="U1014" s="39"/>
      <c r="V1014" s="39"/>
      <c r="W1014" s="39"/>
      <c r="X1014" s="39"/>
      <c r="Y1014" s="39"/>
      <c r="Z1014" s="39"/>
      <c r="AA1014" s="39"/>
      <c r="AB1014" s="39"/>
      <c r="AC1014" s="39"/>
      <c r="AD1014" s="39"/>
      <c r="AE1014" s="39"/>
      <c r="AF1014" s="39"/>
      <c r="AG1014" s="39"/>
      <c r="AH1014" s="39"/>
      <c r="AI1014" s="39"/>
      <c r="AJ1014" s="39"/>
      <c r="AK1014" s="39"/>
      <c r="AL1014" s="39"/>
      <c r="AM1014" s="39"/>
      <c r="AN1014" s="39"/>
      <c r="AO1014" s="39"/>
      <c r="AP1014" s="39"/>
      <c r="AQ1014" s="39"/>
      <c r="AR1014" s="39"/>
      <c r="AS1014" s="39"/>
      <c r="AT1014" s="39"/>
      <c r="AU1014" s="39"/>
      <c r="AV1014" s="39"/>
      <c r="AW1014" s="39"/>
      <c r="AX1014" s="39"/>
      <c r="AY1014" s="39"/>
      <c r="AZ1014" s="39"/>
    </row>
    <row r="1015" spans="1:52" ht="15" customHeight="1" x14ac:dyDescent="0.25">
      <c r="A1015" s="39"/>
      <c r="B1015" s="39"/>
      <c r="C1015" s="39"/>
      <c r="D1015" s="39"/>
      <c r="E1015" s="39"/>
      <c r="F1015" s="39"/>
      <c r="G1015" s="39"/>
      <c r="H1015" s="39"/>
      <c r="I1015" s="39"/>
      <c r="J1015" s="39"/>
      <c r="K1015" s="39"/>
      <c r="L1015" s="39"/>
      <c r="M1015" s="39"/>
      <c r="N1015" s="39"/>
      <c r="O1015" s="39"/>
      <c r="P1015" s="39"/>
      <c r="Q1015" s="39"/>
      <c r="R1015" s="39"/>
      <c r="S1015" s="39"/>
      <c r="T1015" s="39"/>
      <c r="U1015" s="39"/>
      <c r="V1015" s="39"/>
      <c r="W1015" s="39"/>
      <c r="X1015" s="39"/>
      <c r="Y1015" s="39"/>
      <c r="Z1015" s="39"/>
      <c r="AA1015" s="39"/>
      <c r="AB1015" s="39"/>
      <c r="AC1015" s="39"/>
      <c r="AD1015" s="39"/>
      <c r="AE1015" s="39"/>
      <c r="AF1015" s="39"/>
      <c r="AG1015" s="39"/>
      <c r="AH1015" s="39"/>
      <c r="AI1015" s="39"/>
      <c r="AJ1015" s="39"/>
      <c r="AK1015" s="39"/>
      <c r="AL1015" s="39"/>
      <c r="AM1015" s="39"/>
      <c r="AN1015" s="39"/>
      <c r="AO1015" s="39"/>
      <c r="AP1015" s="39"/>
      <c r="AQ1015" s="39"/>
      <c r="AR1015" s="39"/>
      <c r="AS1015" s="39"/>
      <c r="AT1015" s="39"/>
      <c r="AU1015" s="39"/>
      <c r="AV1015" s="39"/>
      <c r="AW1015" s="39"/>
      <c r="AX1015" s="39"/>
      <c r="AY1015" s="39"/>
      <c r="AZ1015" s="39"/>
    </row>
    <row r="1016" spans="1:52" ht="15" customHeight="1" x14ac:dyDescent="0.25">
      <c r="A1016" s="39"/>
      <c r="B1016" s="39"/>
      <c r="C1016" s="39"/>
      <c r="D1016" s="39"/>
      <c r="E1016" s="39"/>
      <c r="F1016" s="39"/>
      <c r="G1016" s="39"/>
      <c r="H1016" s="39"/>
      <c r="I1016" s="39"/>
      <c r="J1016" s="39"/>
      <c r="K1016" s="39"/>
      <c r="L1016" s="39"/>
      <c r="M1016" s="39"/>
      <c r="N1016" s="39"/>
      <c r="O1016" s="39"/>
      <c r="P1016" s="39"/>
      <c r="Q1016" s="39"/>
      <c r="R1016" s="39"/>
      <c r="S1016" s="39"/>
      <c r="T1016" s="39"/>
      <c r="U1016" s="39"/>
      <c r="V1016" s="39"/>
      <c r="W1016" s="39"/>
      <c r="X1016" s="39"/>
      <c r="Y1016" s="39"/>
      <c r="Z1016" s="39"/>
      <c r="AA1016" s="39"/>
      <c r="AB1016" s="39"/>
      <c r="AC1016" s="39"/>
      <c r="AD1016" s="39"/>
      <c r="AE1016" s="39"/>
      <c r="AF1016" s="39"/>
      <c r="AG1016" s="39"/>
      <c r="AH1016" s="39"/>
      <c r="AI1016" s="39"/>
      <c r="AJ1016" s="39"/>
      <c r="AK1016" s="39"/>
      <c r="AL1016" s="39"/>
      <c r="AM1016" s="39"/>
      <c r="AN1016" s="39"/>
      <c r="AO1016" s="39"/>
      <c r="AP1016" s="39"/>
      <c r="AQ1016" s="39"/>
      <c r="AR1016" s="39"/>
      <c r="AS1016" s="39"/>
      <c r="AT1016" s="39"/>
      <c r="AU1016" s="39"/>
      <c r="AV1016" s="39"/>
      <c r="AW1016" s="39"/>
      <c r="AX1016" s="39"/>
      <c r="AY1016" s="39"/>
      <c r="AZ1016" s="39"/>
    </row>
    <row r="1017" spans="1:52" ht="15" customHeight="1" x14ac:dyDescent="0.25">
      <c r="A1017" s="39"/>
      <c r="B1017" s="39"/>
      <c r="C1017" s="39"/>
      <c r="D1017" s="39"/>
      <c r="E1017" s="39"/>
      <c r="F1017" s="39"/>
      <c r="G1017" s="39"/>
      <c r="H1017" s="39"/>
      <c r="I1017" s="39"/>
      <c r="J1017" s="39"/>
      <c r="K1017" s="39"/>
      <c r="L1017" s="39"/>
      <c r="M1017" s="39"/>
      <c r="N1017" s="39"/>
      <c r="O1017" s="39"/>
      <c r="P1017" s="39"/>
      <c r="Q1017" s="39"/>
      <c r="R1017" s="39"/>
      <c r="S1017" s="39"/>
      <c r="T1017" s="39"/>
      <c r="U1017" s="39"/>
      <c r="V1017" s="39"/>
      <c r="W1017" s="39"/>
      <c r="X1017" s="39"/>
      <c r="Y1017" s="39"/>
      <c r="Z1017" s="39"/>
      <c r="AA1017" s="39"/>
      <c r="AB1017" s="39"/>
      <c r="AC1017" s="39"/>
      <c r="AD1017" s="39"/>
      <c r="AE1017" s="39"/>
      <c r="AF1017" s="39"/>
      <c r="AG1017" s="39"/>
      <c r="AH1017" s="39"/>
      <c r="AI1017" s="39"/>
      <c r="AJ1017" s="39"/>
      <c r="AK1017" s="39"/>
      <c r="AL1017" s="39"/>
      <c r="AM1017" s="39"/>
      <c r="AN1017" s="39"/>
      <c r="AO1017" s="39"/>
      <c r="AP1017" s="39"/>
      <c r="AQ1017" s="39"/>
      <c r="AR1017" s="39"/>
      <c r="AS1017" s="39"/>
      <c r="AT1017" s="39"/>
      <c r="AU1017" s="39"/>
      <c r="AV1017" s="39"/>
      <c r="AW1017" s="39"/>
      <c r="AX1017" s="39"/>
      <c r="AY1017" s="39"/>
      <c r="AZ1017" s="39"/>
    </row>
    <row r="1018" spans="1:52" ht="15" customHeight="1" x14ac:dyDescent="0.25">
      <c r="A1018" s="39"/>
      <c r="B1018" s="39"/>
      <c r="C1018" s="39"/>
      <c r="D1018" s="39"/>
      <c r="E1018" s="39"/>
      <c r="F1018" s="39"/>
      <c r="G1018" s="39"/>
      <c r="H1018" s="39"/>
      <c r="I1018" s="39"/>
      <c r="J1018" s="39"/>
      <c r="K1018" s="39"/>
      <c r="L1018" s="39"/>
      <c r="M1018" s="39"/>
      <c r="N1018" s="39"/>
      <c r="O1018" s="39"/>
      <c r="P1018" s="39"/>
      <c r="Q1018" s="39"/>
      <c r="R1018" s="39"/>
      <c r="S1018" s="39"/>
      <c r="T1018" s="39"/>
      <c r="U1018" s="39"/>
      <c r="V1018" s="39"/>
      <c r="W1018" s="39"/>
      <c r="X1018" s="39"/>
      <c r="Y1018" s="39"/>
      <c r="Z1018" s="39"/>
      <c r="AA1018" s="39"/>
      <c r="AB1018" s="39"/>
      <c r="AC1018" s="39"/>
      <c r="AD1018" s="39"/>
      <c r="AE1018" s="39"/>
      <c r="AF1018" s="39"/>
      <c r="AG1018" s="39"/>
      <c r="AH1018" s="39"/>
      <c r="AI1018" s="39"/>
      <c r="AJ1018" s="39"/>
      <c r="AK1018" s="39"/>
      <c r="AL1018" s="39"/>
      <c r="AM1018" s="39"/>
      <c r="AN1018" s="39"/>
      <c r="AO1018" s="39"/>
      <c r="AP1018" s="39"/>
      <c r="AQ1018" s="39"/>
      <c r="AR1018" s="39"/>
      <c r="AS1018" s="39"/>
      <c r="AT1018" s="39"/>
      <c r="AU1018" s="39"/>
      <c r="AV1018" s="39"/>
      <c r="AW1018" s="39"/>
      <c r="AX1018" s="39"/>
      <c r="AY1018" s="39"/>
      <c r="AZ1018" s="39"/>
    </row>
    <row r="1019" spans="1:52" ht="15" customHeight="1" x14ac:dyDescent="0.25">
      <c r="A1019" s="39"/>
      <c r="B1019" s="39"/>
      <c r="C1019" s="39"/>
      <c r="D1019" s="39"/>
      <c r="E1019" s="39"/>
      <c r="F1019" s="39"/>
      <c r="G1019" s="39"/>
      <c r="H1019" s="39"/>
      <c r="I1019" s="39"/>
      <c r="J1019" s="39"/>
      <c r="K1019" s="39"/>
      <c r="L1019" s="39"/>
      <c r="M1019" s="39"/>
      <c r="N1019" s="39"/>
      <c r="O1019" s="39"/>
      <c r="P1019" s="39"/>
      <c r="Q1019" s="39"/>
      <c r="R1019" s="39"/>
      <c r="S1019" s="39"/>
      <c r="T1019" s="39"/>
      <c r="U1019" s="39"/>
      <c r="V1019" s="39"/>
      <c r="W1019" s="39"/>
      <c r="X1019" s="39"/>
      <c r="Y1019" s="39"/>
      <c r="Z1019" s="39"/>
      <c r="AA1019" s="39"/>
      <c r="AB1019" s="39"/>
      <c r="AC1019" s="39"/>
      <c r="AD1019" s="39"/>
      <c r="AE1019" s="39"/>
      <c r="AF1019" s="39"/>
      <c r="AG1019" s="39"/>
      <c r="AH1019" s="39"/>
      <c r="AI1019" s="39"/>
      <c r="AJ1019" s="39"/>
      <c r="AK1019" s="39"/>
      <c r="AL1019" s="39"/>
      <c r="AM1019" s="39"/>
      <c r="AN1019" s="39"/>
      <c r="AO1019" s="39"/>
      <c r="AP1019" s="39"/>
      <c r="AQ1019" s="39"/>
      <c r="AR1019" s="39"/>
      <c r="AS1019" s="39"/>
      <c r="AT1019" s="39"/>
      <c r="AU1019" s="39"/>
      <c r="AV1019" s="39"/>
      <c r="AW1019" s="39"/>
      <c r="AX1019" s="39"/>
      <c r="AY1019" s="39"/>
      <c r="AZ1019" s="39"/>
    </row>
    <row r="1020" spans="1:52" ht="15" customHeight="1" x14ac:dyDescent="0.25">
      <c r="A1020" s="39"/>
      <c r="B1020" s="39"/>
      <c r="C1020" s="39"/>
      <c r="D1020" s="39"/>
      <c r="E1020" s="39"/>
      <c r="F1020" s="39"/>
      <c r="G1020" s="39"/>
      <c r="H1020" s="39"/>
      <c r="I1020" s="39"/>
      <c r="J1020" s="39"/>
      <c r="K1020" s="39"/>
      <c r="L1020" s="39"/>
      <c r="M1020" s="39"/>
      <c r="N1020" s="39"/>
      <c r="O1020" s="39"/>
      <c r="P1020" s="39"/>
      <c r="Q1020" s="39"/>
      <c r="R1020" s="39"/>
      <c r="S1020" s="39"/>
      <c r="T1020" s="39"/>
      <c r="U1020" s="39"/>
      <c r="V1020" s="39"/>
      <c r="W1020" s="39"/>
      <c r="X1020" s="39"/>
      <c r="Y1020" s="39"/>
      <c r="Z1020" s="39"/>
      <c r="AA1020" s="39"/>
      <c r="AB1020" s="39"/>
      <c r="AC1020" s="39"/>
      <c r="AD1020" s="39"/>
      <c r="AE1020" s="39"/>
      <c r="AF1020" s="39"/>
      <c r="AG1020" s="39"/>
      <c r="AH1020" s="39"/>
      <c r="AI1020" s="39"/>
      <c r="AJ1020" s="39"/>
      <c r="AK1020" s="39"/>
      <c r="AL1020" s="39"/>
      <c r="AM1020" s="39"/>
      <c r="AN1020" s="39"/>
      <c r="AO1020" s="39"/>
      <c r="AP1020" s="39"/>
      <c r="AQ1020" s="39"/>
      <c r="AR1020" s="39"/>
      <c r="AS1020" s="39"/>
      <c r="AT1020" s="39"/>
      <c r="AU1020" s="39"/>
      <c r="AV1020" s="39"/>
      <c r="AW1020" s="39"/>
      <c r="AX1020" s="39"/>
      <c r="AY1020" s="39"/>
      <c r="AZ1020" s="39"/>
    </row>
    <row r="1021" spans="1:52" ht="15" customHeight="1" x14ac:dyDescent="0.25">
      <c r="A1021" s="39"/>
      <c r="B1021" s="39"/>
      <c r="C1021" s="39"/>
      <c r="D1021" s="39"/>
      <c r="E1021" s="39"/>
      <c r="F1021" s="39"/>
      <c r="G1021" s="39"/>
      <c r="H1021" s="39"/>
      <c r="I1021" s="39"/>
      <c r="J1021" s="39"/>
      <c r="K1021" s="39"/>
      <c r="L1021" s="39"/>
      <c r="M1021" s="39"/>
      <c r="N1021" s="39"/>
      <c r="O1021" s="39"/>
      <c r="P1021" s="39"/>
      <c r="Q1021" s="39"/>
      <c r="R1021" s="39"/>
      <c r="S1021" s="39"/>
      <c r="T1021" s="39"/>
      <c r="U1021" s="39"/>
      <c r="V1021" s="39"/>
      <c r="W1021" s="39"/>
      <c r="X1021" s="39"/>
      <c r="Y1021" s="39"/>
      <c r="Z1021" s="39"/>
      <c r="AA1021" s="39"/>
      <c r="AB1021" s="39"/>
      <c r="AC1021" s="39"/>
      <c r="AD1021" s="39"/>
      <c r="AE1021" s="39"/>
      <c r="AF1021" s="39"/>
      <c r="AG1021" s="39"/>
      <c r="AH1021" s="39"/>
      <c r="AI1021" s="39"/>
      <c r="AJ1021" s="39"/>
      <c r="AK1021" s="39"/>
      <c r="AL1021" s="39"/>
      <c r="AM1021" s="39"/>
      <c r="AN1021" s="39"/>
      <c r="AO1021" s="39"/>
      <c r="AP1021" s="39"/>
      <c r="AQ1021" s="39"/>
      <c r="AR1021" s="39"/>
      <c r="AS1021" s="39"/>
      <c r="AT1021" s="39"/>
      <c r="AU1021" s="39"/>
      <c r="AV1021" s="39"/>
      <c r="AW1021" s="39"/>
      <c r="AX1021" s="39"/>
      <c r="AY1021" s="39"/>
      <c r="AZ1021" s="39"/>
    </row>
    <row r="1022" spans="1:52" ht="15" customHeight="1" x14ac:dyDescent="0.25">
      <c r="A1022" s="39"/>
      <c r="B1022" s="39"/>
      <c r="C1022" s="39"/>
      <c r="D1022" s="39"/>
      <c r="E1022" s="39"/>
      <c r="F1022" s="39"/>
      <c r="G1022" s="39"/>
      <c r="H1022" s="39"/>
      <c r="I1022" s="39"/>
      <c r="J1022" s="39"/>
      <c r="K1022" s="39"/>
      <c r="L1022" s="39"/>
      <c r="M1022" s="39"/>
      <c r="N1022" s="39"/>
      <c r="O1022" s="39"/>
      <c r="P1022" s="39"/>
      <c r="Q1022" s="39"/>
      <c r="R1022" s="39"/>
      <c r="S1022" s="39"/>
      <c r="T1022" s="39"/>
      <c r="U1022" s="39"/>
      <c r="V1022" s="39"/>
      <c r="W1022" s="39"/>
      <c r="X1022" s="39"/>
      <c r="Y1022" s="39"/>
      <c r="Z1022" s="39"/>
      <c r="AA1022" s="39"/>
      <c r="AB1022" s="39"/>
      <c r="AC1022" s="39"/>
      <c r="AD1022" s="39"/>
      <c r="AE1022" s="39"/>
      <c r="AF1022" s="39"/>
      <c r="AG1022" s="39"/>
      <c r="AH1022" s="39"/>
      <c r="AI1022" s="39"/>
      <c r="AJ1022" s="39"/>
      <c r="AK1022" s="39"/>
      <c r="AL1022" s="39"/>
      <c r="AM1022" s="39"/>
      <c r="AN1022" s="39"/>
      <c r="AO1022" s="39"/>
      <c r="AP1022" s="39"/>
      <c r="AQ1022" s="39"/>
      <c r="AR1022" s="39"/>
      <c r="AS1022" s="39"/>
      <c r="AT1022" s="39"/>
      <c r="AU1022" s="39"/>
      <c r="AV1022" s="39"/>
      <c r="AW1022" s="39"/>
      <c r="AX1022" s="39"/>
      <c r="AY1022" s="39"/>
      <c r="AZ1022" s="39"/>
    </row>
    <row r="1023" spans="1:52" ht="15" customHeight="1" x14ac:dyDescent="0.25">
      <c r="A1023" s="39"/>
      <c r="B1023" s="39"/>
      <c r="C1023" s="39"/>
      <c r="D1023" s="39"/>
      <c r="E1023" s="39"/>
      <c r="F1023" s="39"/>
      <c r="G1023" s="39"/>
      <c r="H1023" s="39"/>
      <c r="I1023" s="39"/>
      <c r="J1023" s="39"/>
      <c r="K1023" s="39"/>
      <c r="L1023" s="39"/>
      <c r="M1023" s="39"/>
      <c r="N1023" s="39"/>
      <c r="O1023" s="39"/>
      <c r="P1023" s="39"/>
      <c r="Q1023" s="39"/>
      <c r="R1023" s="39"/>
      <c r="S1023" s="39"/>
      <c r="T1023" s="39"/>
      <c r="U1023" s="39"/>
      <c r="V1023" s="39"/>
      <c r="W1023" s="39"/>
      <c r="X1023" s="39"/>
      <c r="Y1023" s="39"/>
      <c r="Z1023" s="39"/>
      <c r="AA1023" s="39"/>
      <c r="AB1023" s="39"/>
      <c r="AC1023" s="39"/>
      <c r="AD1023" s="39"/>
      <c r="AE1023" s="39"/>
      <c r="AF1023" s="39"/>
      <c r="AG1023" s="39"/>
      <c r="AH1023" s="39"/>
      <c r="AI1023" s="39"/>
      <c r="AJ1023" s="39"/>
      <c r="AK1023" s="39"/>
      <c r="AL1023" s="39"/>
      <c r="AM1023" s="39"/>
      <c r="AN1023" s="39"/>
      <c r="AO1023" s="39"/>
      <c r="AP1023" s="39"/>
      <c r="AQ1023" s="39"/>
      <c r="AR1023" s="39"/>
      <c r="AS1023" s="39"/>
      <c r="AT1023" s="39"/>
      <c r="AU1023" s="39"/>
      <c r="AV1023" s="39"/>
      <c r="AW1023" s="39"/>
      <c r="AX1023" s="39"/>
      <c r="AY1023" s="39"/>
      <c r="AZ1023" s="39"/>
    </row>
    <row r="1024" spans="1:52" ht="15" customHeight="1" x14ac:dyDescent="0.25">
      <c r="A1024" s="39"/>
      <c r="B1024" s="39"/>
      <c r="C1024" s="39"/>
      <c r="D1024" s="39"/>
      <c r="E1024" s="39"/>
      <c r="F1024" s="39"/>
      <c r="G1024" s="39"/>
      <c r="H1024" s="39"/>
      <c r="I1024" s="39"/>
      <c r="J1024" s="39"/>
      <c r="K1024" s="39"/>
      <c r="L1024" s="39"/>
      <c r="M1024" s="39"/>
      <c r="N1024" s="39"/>
      <c r="O1024" s="39"/>
      <c r="P1024" s="39"/>
      <c r="Q1024" s="39"/>
      <c r="R1024" s="39"/>
      <c r="S1024" s="39"/>
      <c r="T1024" s="39"/>
      <c r="U1024" s="39"/>
      <c r="V1024" s="39"/>
      <c r="W1024" s="39"/>
      <c r="X1024" s="39"/>
      <c r="Y1024" s="39"/>
      <c r="Z1024" s="39"/>
      <c r="AA1024" s="39"/>
      <c r="AB1024" s="39"/>
      <c r="AC1024" s="39"/>
      <c r="AD1024" s="39"/>
      <c r="AE1024" s="39"/>
      <c r="AF1024" s="39"/>
      <c r="AG1024" s="39"/>
      <c r="AH1024" s="39"/>
      <c r="AI1024" s="39"/>
      <c r="AJ1024" s="39"/>
      <c r="AK1024" s="39"/>
      <c r="AL1024" s="39"/>
      <c r="AM1024" s="39"/>
      <c r="AN1024" s="39"/>
      <c r="AO1024" s="39"/>
      <c r="AP1024" s="39"/>
      <c r="AQ1024" s="39"/>
      <c r="AR1024" s="39"/>
      <c r="AS1024" s="39"/>
      <c r="AT1024" s="39"/>
      <c r="AU1024" s="39"/>
      <c r="AV1024" s="39"/>
      <c r="AW1024" s="39"/>
      <c r="AX1024" s="39"/>
      <c r="AY1024" s="39"/>
      <c r="AZ1024" s="39"/>
    </row>
    <row r="1025" spans="1:52" ht="15" customHeight="1" x14ac:dyDescent="0.25">
      <c r="A1025" s="39"/>
      <c r="B1025" s="39"/>
      <c r="C1025" s="39"/>
      <c r="D1025" s="39"/>
      <c r="E1025" s="39"/>
      <c r="F1025" s="39"/>
      <c r="G1025" s="39"/>
      <c r="H1025" s="39"/>
      <c r="I1025" s="39"/>
      <c r="J1025" s="39"/>
      <c r="K1025" s="39"/>
      <c r="L1025" s="39"/>
      <c r="M1025" s="39"/>
      <c r="N1025" s="39"/>
      <c r="O1025" s="39"/>
      <c r="P1025" s="39"/>
      <c r="Q1025" s="39"/>
      <c r="R1025" s="39"/>
      <c r="S1025" s="39"/>
      <c r="T1025" s="39"/>
      <c r="U1025" s="39"/>
      <c r="V1025" s="39"/>
      <c r="W1025" s="39"/>
      <c r="X1025" s="39"/>
      <c r="Y1025" s="39"/>
      <c r="Z1025" s="39"/>
      <c r="AA1025" s="39"/>
      <c r="AB1025" s="39"/>
      <c r="AC1025" s="39"/>
      <c r="AD1025" s="39"/>
      <c r="AE1025" s="39"/>
      <c r="AF1025" s="39"/>
      <c r="AG1025" s="39"/>
      <c r="AH1025" s="39"/>
      <c r="AI1025" s="39"/>
      <c r="AJ1025" s="39"/>
      <c r="AK1025" s="39"/>
      <c r="AL1025" s="39"/>
      <c r="AM1025" s="39"/>
      <c r="AN1025" s="39"/>
      <c r="AO1025" s="39"/>
      <c r="AP1025" s="39"/>
      <c r="AQ1025" s="39"/>
      <c r="AR1025" s="39"/>
      <c r="AS1025" s="39"/>
      <c r="AT1025" s="39"/>
      <c r="AU1025" s="39"/>
      <c r="AV1025" s="39"/>
      <c r="AW1025" s="39"/>
      <c r="AX1025" s="39"/>
      <c r="AY1025" s="39"/>
      <c r="AZ1025" s="39"/>
    </row>
    <row r="1026" spans="1:52" ht="15" customHeight="1" x14ac:dyDescent="0.25">
      <c r="A1026" s="39"/>
      <c r="B1026" s="39"/>
      <c r="C1026" s="39"/>
      <c r="D1026" s="39"/>
      <c r="E1026" s="39"/>
      <c r="F1026" s="39"/>
      <c r="G1026" s="39"/>
      <c r="H1026" s="39"/>
      <c r="I1026" s="39"/>
      <c r="J1026" s="39"/>
      <c r="K1026" s="39"/>
      <c r="L1026" s="39"/>
      <c r="M1026" s="39"/>
      <c r="N1026" s="39"/>
      <c r="O1026" s="39"/>
      <c r="P1026" s="39"/>
      <c r="Q1026" s="39"/>
      <c r="R1026" s="39"/>
      <c r="S1026" s="39"/>
      <c r="T1026" s="39"/>
      <c r="U1026" s="39"/>
      <c r="V1026" s="39"/>
      <c r="W1026" s="39"/>
      <c r="X1026" s="39"/>
      <c r="Y1026" s="39"/>
      <c r="Z1026" s="39"/>
      <c r="AA1026" s="39"/>
      <c r="AB1026" s="39"/>
      <c r="AC1026" s="39"/>
      <c r="AD1026" s="39"/>
      <c r="AE1026" s="39"/>
      <c r="AF1026" s="39"/>
      <c r="AG1026" s="39"/>
      <c r="AH1026" s="39"/>
      <c r="AI1026" s="39"/>
      <c r="AJ1026" s="39"/>
      <c r="AK1026" s="39"/>
      <c r="AL1026" s="39"/>
      <c r="AM1026" s="39"/>
      <c r="AN1026" s="39"/>
      <c r="AO1026" s="39"/>
      <c r="AP1026" s="39"/>
      <c r="AQ1026" s="39"/>
      <c r="AR1026" s="39"/>
      <c r="AS1026" s="39"/>
      <c r="AT1026" s="39"/>
      <c r="AU1026" s="39"/>
      <c r="AV1026" s="39"/>
      <c r="AW1026" s="39"/>
      <c r="AX1026" s="39"/>
      <c r="AY1026" s="39"/>
      <c r="AZ1026" s="39"/>
    </row>
    <row r="1027" spans="1:52" ht="15" customHeight="1" x14ac:dyDescent="0.25">
      <c r="A1027" s="39"/>
      <c r="B1027" s="39"/>
      <c r="C1027" s="39"/>
      <c r="D1027" s="39"/>
      <c r="E1027" s="39"/>
      <c r="F1027" s="39"/>
      <c r="G1027" s="39"/>
      <c r="H1027" s="39"/>
      <c r="I1027" s="39"/>
      <c r="J1027" s="39"/>
      <c r="K1027" s="39"/>
      <c r="L1027" s="39"/>
      <c r="M1027" s="39"/>
      <c r="N1027" s="39"/>
      <c r="O1027" s="39"/>
      <c r="P1027" s="39"/>
      <c r="Q1027" s="39"/>
      <c r="R1027" s="39"/>
      <c r="S1027" s="39"/>
      <c r="T1027" s="39"/>
      <c r="U1027" s="39"/>
      <c r="V1027" s="39"/>
      <c r="W1027" s="39"/>
      <c r="X1027" s="39"/>
      <c r="Y1027" s="39"/>
      <c r="Z1027" s="39"/>
      <c r="AA1027" s="39"/>
      <c r="AB1027" s="39"/>
      <c r="AC1027" s="39"/>
      <c r="AD1027" s="39"/>
      <c r="AE1027" s="39"/>
      <c r="AF1027" s="39"/>
      <c r="AG1027" s="39"/>
      <c r="AH1027" s="39"/>
      <c r="AI1027" s="39"/>
      <c r="AJ1027" s="39"/>
      <c r="AK1027" s="39"/>
      <c r="AL1027" s="39"/>
      <c r="AM1027" s="39"/>
      <c r="AN1027" s="39"/>
      <c r="AO1027" s="39"/>
      <c r="AP1027" s="39"/>
      <c r="AQ1027" s="39"/>
      <c r="AR1027" s="39"/>
      <c r="AS1027" s="39"/>
      <c r="AT1027" s="39"/>
      <c r="AU1027" s="39"/>
      <c r="AV1027" s="39"/>
      <c r="AW1027" s="39"/>
      <c r="AX1027" s="39"/>
      <c r="AY1027" s="39"/>
      <c r="AZ1027" s="39"/>
    </row>
    <row r="1028" spans="1:52" ht="15" customHeight="1" x14ac:dyDescent="0.25">
      <c r="A1028" s="39"/>
      <c r="B1028" s="39"/>
      <c r="C1028" s="39"/>
      <c r="D1028" s="39"/>
      <c r="E1028" s="39"/>
      <c r="F1028" s="39"/>
      <c r="G1028" s="39"/>
      <c r="H1028" s="39"/>
      <c r="I1028" s="39"/>
      <c r="J1028" s="39"/>
      <c r="K1028" s="39"/>
      <c r="L1028" s="39"/>
      <c r="M1028" s="39"/>
      <c r="N1028" s="39"/>
      <c r="O1028" s="39"/>
      <c r="P1028" s="39"/>
      <c r="Q1028" s="39"/>
      <c r="R1028" s="39"/>
      <c r="S1028" s="39"/>
      <c r="T1028" s="39"/>
      <c r="U1028" s="39"/>
      <c r="V1028" s="39"/>
      <c r="W1028" s="39"/>
      <c r="X1028" s="39"/>
      <c r="Y1028" s="39"/>
      <c r="Z1028" s="39"/>
      <c r="AA1028" s="39"/>
      <c r="AB1028" s="39"/>
      <c r="AC1028" s="39"/>
      <c r="AD1028" s="39"/>
      <c r="AE1028" s="39"/>
      <c r="AF1028" s="39"/>
      <c r="AG1028" s="39"/>
      <c r="AH1028" s="39"/>
      <c r="AI1028" s="39"/>
      <c r="AJ1028" s="39"/>
      <c r="AK1028" s="39"/>
      <c r="AL1028" s="39"/>
      <c r="AM1028" s="39"/>
      <c r="AN1028" s="39"/>
      <c r="AO1028" s="39"/>
      <c r="AP1028" s="39"/>
      <c r="AQ1028" s="39"/>
      <c r="AR1028" s="39"/>
      <c r="AS1028" s="39"/>
      <c r="AT1028" s="39"/>
      <c r="AU1028" s="39"/>
      <c r="AV1028" s="39"/>
      <c r="AW1028" s="39"/>
      <c r="AX1028" s="39"/>
      <c r="AY1028" s="39"/>
      <c r="AZ1028" s="39"/>
    </row>
    <row r="1029" spans="1:52" ht="15" customHeight="1" x14ac:dyDescent="0.25">
      <c r="A1029" s="39"/>
      <c r="B1029" s="39"/>
      <c r="C1029" s="39"/>
      <c r="D1029" s="39"/>
      <c r="E1029" s="39"/>
      <c r="F1029" s="39"/>
      <c r="G1029" s="39"/>
      <c r="H1029" s="39"/>
      <c r="I1029" s="39"/>
      <c r="J1029" s="39"/>
      <c r="K1029" s="39"/>
      <c r="L1029" s="39"/>
      <c r="M1029" s="39"/>
      <c r="N1029" s="39"/>
      <c r="O1029" s="39"/>
      <c r="P1029" s="39"/>
      <c r="Q1029" s="39"/>
      <c r="R1029" s="39"/>
      <c r="S1029" s="39"/>
      <c r="T1029" s="39"/>
      <c r="U1029" s="39"/>
      <c r="V1029" s="39"/>
      <c r="W1029" s="39"/>
      <c r="X1029" s="39"/>
      <c r="Y1029" s="39"/>
      <c r="Z1029" s="39"/>
      <c r="AA1029" s="39"/>
      <c r="AB1029" s="39"/>
      <c r="AC1029" s="39"/>
      <c r="AD1029" s="39"/>
      <c r="AE1029" s="39"/>
      <c r="AF1029" s="39"/>
      <c r="AG1029" s="39"/>
      <c r="AH1029" s="39"/>
      <c r="AI1029" s="39"/>
      <c r="AJ1029" s="39"/>
      <c r="AK1029" s="39"/>
      <c r="AL1029" s="39"/>
      <c r="AM1029" s="39"/>
      <c r="AN1029" s="39"/>
      <c r="AO1029" s="39"/>
      <c r="AP1029" s="39"/>
      <c r="AQ1029" s="39"/>
      <c r="AR1029" s="39"/>
      <c r="AS1029" s="39"/>
      <c r="AT1029" s="39"/>
      <c r="AU1029" s="39"/>
      <c r="AV1029" s="39"/>
      <c r="AW1029" s="39"/>
      <c r="AX1029" s="39"/>
      <c r="AY1029" s="39"/>
      <c r="AZ1029" s="39"/>
    </row>
    <row r="1030" spans="1:52" ht="15" customHeight="1" x14ac:dyDescent="0.25">
      <c r="A1030" s="39"/>
      <c r="B1030" s="39"/>
      <c r="C1030" s="39"/>
      <c r="D1030" s="39"/>
      <c r="E1030" s="39"/>
      <c r="F1030" s="39"/>
      <c r="G1030" s="39"/>
      <c r="H1030" s="39"/>
      <c r="I1030" s="39"/>
      <c r="J1030" s="39"/>
      <c r="K1030" s="39"/>
      <c r="L1030" s="39"/>
      <c r="M1030" s="39"/>
      <c r="N1030" s="39"/>
      <c r="O1030" s="39"/>
      <c r="P1030" s="39"/>
      <c r="Q1030" s="39"/>
      <c r="R1030" s="39"/>
      <c r="S1030" s="39"/>
      <c r="T1030" s="39"/>
      <c r="U1030" s="39"/>
      <c r="V1030" s="39"/>
      <c r="W1030" s="39"/>
      <c r="X1030" s="39"/>
      <c r="Y1030" s="39"/>
      <c r="Z1030" s="39"/>
      <c r="AA1030" s="39"/>
      <c r="AB1030" s="39"/>
      <c r="AC1030" s="39"/>
      <c r="AD1030" s="39"/>
      <c r="AE1030" s="39"/>
      <c r="AF1030" s="39"/>
      <c r="AG1030" s="39"/>
      <c r="AH1030" s="39"/>
      <c r="AI1030" s="39"/>
      <c r="AJ1030" s="39"/>
      <c r="AK1030" s="39"/>
      <c r="AL1030" s="39"/>
      <c r="AM1030" s="39"/>
      <c r="AN1030" s="39"/>
      <c r="AO1030" s="39"/>
      <c r="AP1030" s="39"/>
      <c r="AQ1030" s="39"/>
      <c r="AR1030" s="39"/>
      <c r="AS1030" s="39"/>
      <c r="AT1030" s="39"/>
      <c r="AU1030" s="39"/>
      <c r="AV1030" s="39"/>
      <c r="AW1030" s="39"/>
      <c r="AX1030" s="39"/>
      <c r="AY1030" s="39"/>
      <c r="AZ1030" s="39"/>
    </row>
    <row r="1031" spans="1:52" ht="15" customHeight="1" x14ac:dyDescent="0.25">
      <c r="A1031" s="39"/>
      <c r="B1031" s="39"/>
      <c r="C1031" s="39"/>
      <c r="D1031" s="39"/>
      <c r="E1031" s="39"/>
      <c r="F1031" s="39"/>
      <c r="G1031" s="39"/>
      <c r="H1031" s="39"/>
      <c r="I1031" s="39"/>
      <c r="J1031" s="39"/>
      <c r="K1031" s="39"/>
      <c r="L1031" s="39"/>
      <c r="M1031" s="39"/>
      <c r="N1031" s="39"/>
      <c r="O1031" s="39"/>
      <c r="P1031" s="39"/>
      <c r="Q1031" s="39"/>
      <c r="R1031" s="39"/>
      <c r="S1031" s="39"/>
      <c r="T1031" s="39"/>
      <c r="U1031" s="39"/>
      <c r="V1031" s="39"/>
      <c r="W1031" s="39"/>
      <c r="X1031" s="39"/>
      <c r="Y1031" s="39"/>
      <c r="Z1031" s="39"/>
      <c r="AA1031" s="39"/>
      <c r="AB1031" s="39"/>
      <c r="AC1031" s="39"/>
      <c r="AD1031" s="39"/>
      <c r="AE1031" s="39"/>
      <c r="AF1031" s="39"/>
      <c r="AG1031" s="39"/>
      <c r="AH1031" s="39"/>
      <c r="AI1031" s="39"/>
      <c r="AJ1031" s="39"/>
      <c r="AK1031" s="39"/>
      <c r="AL1031" s="39"/>
      <c r="AM1031" s="39"/>
      <c r="AN1031" s="39"/>
      <c r="AO1031" s="39"/>
      <c r="AP1031" s="39"/>
      <c r="AQ1031" s="39"/>
      <c r="AR1031" s="39"/>
      <c r="AS1031" s="39"/>
      <c r="AT1031" s="39"/>
      <c r="AU1031" s="39"/>
      <c r="AV1031" s="39"/>
      <c r="AW1031" s="39"/>
      <c r="AX1031" s="39"/>
      <c r="AY1031" s="39"/>
      <c r="AZ1031" s="39"/>
    </row>
    <row r="1032" spans="1:52" ht="15" customHeight="1" x14ac:dyDescent="0.25">
      <c r="A1032" s="39"/>
      <c r="B1032" s="39"/>
      <c r="C1032" s="39"/>
      <c r="D1032" s="39"/>
      <c r="E1032" s="39"/>
      <c r="F1032" s="39"/>
      <c r="G1032" s="39"/>
      <c r="H1032" s="39"/>
      <c r="I1032" s="39"/>
      <c r="J1032" s="39"/>
      <c r="K1032" s="39"/>
      <c r="L1032" s="39"/>
      <c r="M1032" s="39"/>
      <c r="N1032" s="39"/>
      <c r="O1032" s="39"/>
      <c r="P1032" s="39"/>
      <c r="Q1032" s="39"/>
      <c r="R1032" s="39"/>
      <c r="S1032" s="39"/>
      <c r="T1032" s="39"/>
      <c r="U1032" s="39"/>
      <c r="V1032" s="39"/>
      <c r="W1032" s="39"/>
      <c r="X1032" s="39"/>
      <c r="Y1032" s="39"/>
      <c r="Z1032" s="39"/>
      <c r="AA1032" s="39"/>
      <c r="AB1032" s="39"/>
      <c r="AC1032" s="39"/>
      <c r="AD1032" s="39"/>
      <c r="AE1032" s="39"/>
      <c r="AF1032" s="39"/>
      <c r="AG1032" s="39"/>
      <c r="AH1032" s="39"/>
      <c r="AI1032" s="39"/>
      <c r="AJ1032" s="39"/>
      <c r="AK1032" s="39"/>
      <c r="AL1032" s="39"/>
      <c r="AM1032" s="39"/>
      <c r="AN1032" s="39"/>
      <c r="AO1032" s="39"/>
      <c r="AP1032" s="39"/>
      <c r="AQ1032" s="39"/>
      <c r="AR1032" s="39"/>
      <c r="AS1032" s="39"/>
      <c r="AT1032" s="39"/>
      <c r="AU1032" s="39"/>
      <c r="AV1032" s="39"/>
      <c r="AW1032" s="39"/>
      <c r="AX1032" s="39"/>
      <c r="AY1032" s="39"/>
      <c r="AZ1032" s="39"/>
    </row>
    <row r="1033" spans="1:52" ht="15" customHeight="1" x14ac:dyDescent="0.25">
      <c r="A1033" s="39"/>
      <c r="B1033" s="39"/>
      <c r="C1033" s="39"/>
      <c r="D1033" s="39"/>
      <c r="E1033" s="39"/>
      <c r="F1033" s="39"/>
      <c r="G1033" s="39"/>
      <c r="H1033" s="39"/>
      <c r="I1033" s="39"/>
      <c r="J1033" s="39"/>
      <c r="K1033" s="39"/>
      <c r="L1033" s="39"/>
      <c r="M1033" s="39"/>
      <c r="N1033" s="39"/>
      <c r="O1033" s="39"/>
      <c r="P1033" s="39"/>
      <c r="Q1033" s="39"/>
      <c r="R1033" s="39"/>
      <c r="S1033" s="39"/>
      <c r="T1033" s="39"/>
      <c r="U1033" s="39"/>
      <c r="V1033" s="39"/>
      <c r="W1033" s="39"/>
      <c r="X1033" s="39"/>
      <c r="Y1033" s="39"/>
      <c r="Z1033" s="39"/>
      <c r="AA1033" s="39"/>
      <c r="AB1033" s="39"/>
      <c r="AC1033" s="39"/>
      <c r="AD1033" s="39"/>
      <c r="AE1033" s="39"/>
      <c r="AF1033" s="39"/>
      <c r="AG1033" s="39"/>
      <c r="AH1033" s="39"/>
      <c r="AI1033" s="39"/>
      <c r="AJ1033" s="39"/>
      <c r="AK1033" s="39"/>
      <c r="AL1033" s="39"/>
      <c r="AM1033" s="39"/>
      <c r="AN1033" s="39"/>
      <c r="AO1033" s="39"/>
      <c r="AP1033" s="39"/>
      <c r="AQ1033" s="39"/>
      <c r="AR1033" s="39"/>
      <c r="AS1033" s="39"/>
      <c r="AT1033" s="39"/>
      <c r="AU1033" s="39"/>
      <c r="AV1033" s="39"/>
      <c r="AW1033" s="39"/>
      <c r="AX1033" s="39"/>
      <c r="AY1033" s="39"/>
      <c r="AZ1033" s="39"/>
    </row>
    <row r="1034" spans="1:52" ht="15" customHeight="1" x14ac:dyDescent="0.25">
      <c r="A1034" s="39"/>
      <c r="B1034" s="39"/>
      <c r="C1034" s="39"/>
      <c r="D1034" s="39"/>
      <c r="E1034" s="39"/>
      <c r="F1034" s="39"/>
      <c r="G1034" s="39"/>
      <c r="H1034" s="39"/>
      <c r="I1034" s="39"/>
      <c r="J1034" s="39"/>
      <c r="K1034" s="39"/>
      <c r="L1034" s="39"/>
      <c r="M1034" s="39"/>
      <c r="N1034" s="39"/>
      <c r="O1034" s="39"/>
      <c r="P1034" s="39"/>
      <c r="Q1034" s="39"/>
      <c r="R1034" s="39"/>
      <c r="S1034" s="39"/>
      <c r="T1034" s="39"/>
      <c r="U1034" s="39"/>
      <c r="V1034" s="39"/>
      <c r="W1034" s="39"/>
      <c r="X1034" s="39"/>
      <c r="Y1034" s="39"/>
      <c r="Z1034" s="39"/>
      <c r="AA1034" s="39"/>
      <c r="AB1034" s="39"/>
      <c r="AC1034" s="39"/>
      <c r="AD1034" s="39"/>
      <c r="AE1034" s="39"/>
      <c r="AF1034" s="39"/>
      <c r="AG1034" s="39"/>
      <c r="AH1034" s="39"/>
      <c r="AI1034" s="39"/>
      <c r="AJ1034" s="39"/>
      <c r="AK1034" s="39"/>
      <c r="AL1034" s="39"/>
      <c r="AM1034" s="39"/>
      <c r="AN1034" s="39"/>
      <c r="AO1034" s="39"/>
      <c r="AP1034" s="39"/>
      <c r="AQ1034" s="39"/>
      <c r="AR1034" s="39"/>
      <c r="AS1034" s="39"/>
      <c r="AT1034" s="39"/>
      <c r="AU1034" s="39"/>
      <c r="AV1034" s="39"/>
      <c r="AW1034" s="39"/>
      <c r="AX1034" s="39"/>
      <c r="AY1034" s="39"/>
      <c r="AZ1034" s="39"/>
    </row>
    <row r="1035" spans="1:52" ht="15" customHeight="1" x14ac:dyDescent="0.25">
      <c r="A1035" s="39"/>
      <c r="B1035" s="39"/>
      <c r="C1035" s="39"/>
      <c r="D1035" s="39"/>
      <c r="E1035" s="39"/>
      <c r="F1035" s="39"/>
      <c r="G1035" s="39"/>
      <c r="H1035" s="39"/>
      <c r="I1035" s="39"/>
      <c r="J1035" s="39"/>
      <c r="K1035" s="39"/>
      <c r="L1035" s="39"/>
      <c r="M1035" s="39"/>
      <c r="N1035" s="39"/>
      <c r="O1035" s="39"/>
      <c r="P1035" s="39"/>
      <c r="Q1035" s="39"/>
      <c r="R1035" s="39"/>
      <c r="S1035" s="39"/>
      <c r="T1035" s="39"/>
      <c r="U1035" s="39"/>
      <c r="V1035" s="39"/>
      <c r="W1035" s="39"/>
      <c r="X1035" s="39"/>
      <c r="Y1035" s="39"/>
      <c r="Z1035" s="39"/>
      <c r="AA1035" s="39"/>
      <c r="AB1035" s="39"/>
      <c r="AC1035" s="39"/>
      <c r="AD1035" s="39"/>
      <c r="AE1035" s="39"/>
      <c r="AF1035" s="39"/>
      <c r="AG1035" s="39"/>
      <c r="AH1035" s="39"/>
      <c r="AI1035" s="39"/>
      <c r="AJ1035" s="39"/>
      <c r="AK1035" s="39"/>
      <c r="AL1035" s="39"/>
      <c r="AM1035" s="39"/>
      <c r="AN1035" s="39"/>
      <c r="AO1035" s="39"/>
      <c r="AP1035" s="39"/>
      <c r="AQ1035" s="39"/>
      <c r="AR1035" s="39"/>
      <c r="AS1035" s="39"/>
      <c r="AT1035" s="39"/>
      <c r="AU1035" s="39"/>
      <c r="AV1035" s="39"/>
      <c r="AW1035" s="39"/>
      <c r="AX1035" s="39"/>
      <c r="AY1035" s="39"/>
      <c r="AZ1035" s="39"/>
    </row>
    <row r="1036" spans="1:52" ht="15" customHeight="1" x14ac:dyDescent="0.25">
      <c r="A1036" s="39"/>
      <c r="B1036" s="39"/>
      <c r="C1036" s="39"/>
      <c r="D1036" s="39"/>
      <c r="E1036" s="39"/>
      <c r="F1036" s="39"/>
      <c r="G1036" s="39"/>
      <c r="H1036" s="39"/>
      <c r="I1036" s="39"/>
      <c r="J1036" s="39"/>
      <c r="K1036" s="39"/>
      <c r="L1036" s="39"/>
      <c r="M1036" s="39"/>
      <c r="N1036" s="39"/>
      <c r="O1036" s="39"/>
      <c r="P1036" s="39"/>
      <c r="Q1036" s="39"/>
      <c r="R1036" s="39"/>
      <c r="S1036" s="39"/>
      <c r="T1036" s="39"/>
      <c r="U1036" s="39"/>
      <c r="V1036" s="39"/>
      <c r="W1036" s="39"/>
      <c r="X1036" s="39"/>
      <c r="Y1036" s="39"/>
      <c r="Z1036" s="39"/>
      <c r="AA1036" s="39"/>
      <c r="AB1036" s="39"/>
      <c r="AC1036" s="39"/>
      <c r="AD1036" s="39"/>
      <c r="AE1036" s="39"/>
      <c r="AF1036" s="39"/>
      <c r="AG1036" s="39"/>
      <c r="AH1036" s="39"/>
      <c r="AI1036" s="39"/>
      <c r="AJ1036" s="39"/>
      <c r="AK1036" s="39"/>
      <c r="AL1036" s="39"/>
      <c r="AM1036" s="39"/>
      <c r="AN1036" s="39"/>
      <c r="AO1036" s="39"/>
      <c r="AP1036" s="39"/>
      <c r="AQ1036" s="39"/>
      <c r="AR1036" s="39"/>
      <c r="AS1036" s="39"/>
      <c r="AT1036" s="39"/>
      <c r="AU1036" s="39"/>
      <c r="AV1036" s="39"/>
      <c r="AW1036" s="39"/>
      <c r="AX1036" s="39"/>
      <c r="AY1036" s="39"/>
      <c r="AZ1036" s="39"/>
    </row>
  </sheetData>
  <mergeCells count="15">
    <mergeCell ref="K6:N6"/>
    <mergeCell ref="F7:I7"/>
    <mergeCell ref="D1:J1"/>
    <mergeCell ref="N1:Q2"/>
    <mergeCell ref="D2:I2"/>
    <mergeCell ref="A3:N3"/>
    <mergeCell ref="A5:B5"/>
    <mergeCell ref="C5:E5"/>
    <mergeCell ref="F5:I5"/>
    <mergeCell ref="K5:N5"/>
    <mergeCell ref="A19:E19"/>
    <mergeCell ref="F23:I23"/>
    <mergeCell ref="A6:B6"/>
    <mergeCell ref="C6:E6"/>
    <mergeCell ref="F6:I6"/>
  </mergeCells>
  <pageMargins left="0.7" right="0.7" top="0.75" bottom="0.75" header="0.511811023622047" footer="0.511811023622047"/>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FFFF6"/>
  </sheetPr>
  <dimension ref="A1:AH150"/>
  <sheetViews>
    <sheetView showGridLines="0" zoomScaleNormal="100" workbookViewId="0">
      <selection activeCell="A3" sqref="A3:P3"/>
    </sheetView>
  </sheetViews>
  <sheetFormatPr defaultColWidth="8.7109375" defaultRowHeight="15" x14ac:dyDescent="0.25"/>
  <cols>
    <col min="1" max="1" width="38.28515625" customWidth="1"/>
    <col min="2" max="2" width="22.140625" customWidth="1"/>
    <col min="3" max="3" width="16.7109375" customWidth="1"/>
    <col min="4" max="15" width="14" customWidth="1"/>
    <col min="16" max="16" width="20.5703125" customWidth="1"/>
  </cols>
  <sheetData>
    <row r="1" spans="1:34" ht="42" customHeight="1" x14ac:dyDescent="0.25">
      <c r="A1" s="38"/>
      <c r="B1" s="39"/>
      <c r="C1" s="39"/>
      <c r="D1" s="671" t="s">
        <v>252</v>
      </c>
      <c r="E1" s="671"/>
      <c r="F1" s="671"/>
      <c r="G1" s="671"/>
      <c r="H1" s="671"/>
      <c r="I1" s="671"/>
      <c r="J1" s="671"/>
      <c r="K1" s="281"/>
      <c r="L1" s="281"/>
      <c r="M1" s="281"/>
      <c r="N1" s="663"/>
      <c r="O1" s="663"/>
      <c r="P1" s="39"/>
      <c r="Q1" s="39"/>
      <c r="R1" s="39"/>
      <c r="S1" s="39"/>
      <c r="T1" s="39"/>
      <c r="U1" s="39"/>
      <c r="V1" s="39"/>
      <c r="W1" s="39"/>
      <c r="X1" s="39"/>
      <c r="Y1" s="39"/>
      <c r="Z1" s="39"/>
      <c r="AA1" s="39"/>
      <c r="AB1" s="39"/>
      <c r="AC1" s="39"/>
      <c r="AD1" s="39"/>
      <c r="AE1" s="39"/>
      <c r="AF1" s="39"/>
      <c r="AG1" s="39"/>
      <c r="AH1" s="39"/>
    </row>
    <row r="2" spans="1:34" ht="39.75" customHeight="1" x14ac:dyDescent="0.25">
      <c r="A2" s="42"/>
      <c r="B2" s="39"/>
      <c r="C2" s="39"/>
      <c r="D2" s="672" t="s">
        <v>253</v>
      </c>
      <c r="E2" s="672"/>
      <c r="F2" s="672"/>
      <c r="G2" s="672"/>
      <c r="H2" s="672"/>
      <c r="I2" s="672"/>
      <c r="J2" s="282"/>
      <c r="K2" s="282"/>
      <c r="L2" s="282"/>
      <c r="M2" s="282"/>
      <c r="N2" s="663"/>
      <c r="O2" s="663"/>
      <c r="P2" s="39"/>
      <c r="Q2" s="39"/>
      <c r="R2" s="39"/>
      <c r="S2" s="39"/>
      <c r="T2" s="39"/>
      <c r="U2" s="39"/>
      <c r="V2" s="39"/>
      <c r="W2" s="39"/>
      <c r="X2" s="39"/>
      <c r="Y2" s="39"/>
      <c r="Z2" s="39"/>
      <c r="AA2" s="39"/>
      <c r="AB2" s="39"/>
      <c r="AC2" s="39"/>
      <c r="AD2" s="39"/>
      <c r="AE2" s="39"/>
      <c r="AF2" s="39"/>
      <c r="AG2" s="39"/>
      <c r="AH2" s="39"/>
    </row>
    <row r="3" spans="1:34" ht="54.75" customHeight="1" x14ac:dyDescent="0.25">
      <c r="A3" s="673" t="s">
        <v>254</v>
      </c>
      <c r="B3" s="673"/>
      <c r="C3" s="673"/>
      <c r="D3" s="673"/>
      <c r="E3" s="673"/>
      <c r="F3" s="673"/>
      <c r="G3" s="673"/>
      <c r="H3" s="673"/>
      <c r="I3" s="673"/>
      <c r="J3" s="673"/>
      <c r="K3" s="673"/>
      <c r="L3" s="673"/>
      <c r="M3" s="673"/>
      <c r="N3" s="673"/>
      <c r="O3" s="673"/>
      <c r="P3" s="673"/>
      <c r="Q3" s="39"/>
      <c r="R3" s="39"/>
      <c r="S3" s="39"/>
      <c r="T3" s="39"/>
      <c r="U3" s="39"/>
      <c r="V3" s="39"/>
      <c r="W3" s="39"/>
      <c r="X3" s="39"/>
      <c r="Y3" s="39"/>
      <c r="Z3" s="39"/>
      <c r="AA3" s="39"/>
      <c r="AB3" s="39"/>
      <c r="AC3" s="39"/>
      <c r="AD3" s="39"/>
      <c r="AE3" s="39"/>
      <c r="AF3" s="39"/>
      <c r="AG3" s="39"/>
      <c r="AH3" s="39"/>
    </row>
    <row r="4" spans="1:34" ht="12.75" customHeight="1" x14ac:dyDescent="0.25">
      <c r="A4" s="81"/>
      <c r="B4" s="39"/>
      <c r="C4" s="39"/>
      <c r="D4" s="53"/>
      <c r="E4" s="81"/>
      <c r="F4" s="39"/>
      <c r="G4" s="39"/>
      <c r="H4" s="53"/>
      <c r="I4" s="81"/>
      <c r="J4" s="39"/>
      <c r="K4" s="39"/>
      <c r="L4" s="53"/>
      <c r="M4" s="81"/>
      <c r="N4" s="39"/>
      <c r="O4" s="39"/>
      <c r="P4" s="39"/>
      <c r="Q4" s="39"/>
      <c r="R4" s="39"/>
      <c r="S4" s="39"/>
      <c r="T4" s="39"/>
      <c r="U4" s="39"/>
      <c r="V4" s="39"/>
      <c r="W4" s="39"/>
      <c r="X4" s="39"/>
      <c r="Y4" s="39"/>
      <c r="Z4" s="39"/>
      <c r="AA4" s="39"/>
      <c r="AB4" s="39"/>
      <c r="AC4" s="39"/>
      <c r="AD4" s="39"/>
      <c r="AE4" s="39"/>
      <c r="AF4" s="39"/>
      <c r="AG4" s="39"/>
      <c r="AH4" s="39"/>
    </row>
    <row r="5" spans="1:34" ht="21.75" customHeight="1" x14ac:dyDescent="0.25">
      <c r="A5" s="312"/>
      <c r="B5" s="312"/>
      <c r="C5" s="312"/>
      <c r="D5" s="312"/>
      <c r="E5" s="312"/>
      <c r="F5" s="312"/>
      <c r="G5" s="312"/>
      <c r="H5" s="312"/>
      <c r="I5" s="312"/>
      <c r="J5" s="312"/>
      <c r="K5" s="312"/>
      <c r="L5" s="312"/>
      <c r="M5" s="312"/>
      <c r="N5" s="312"/>
      <c r="O5" s="312"/>
      <c r="P5" s="313"/>
      <c r="Q5" s="39"/>
      <c r="R5" s="39"/>
      <c r="S5" s="39"/>
      <c r="T5" s="39"/>
      <c r="U5" s="39"/>
      <c r="V5" s="39"/>
      <c r="W5" s="39"/>
      <c r="X5" s="39"/>
      <c r="Y5" s="39"/>
      <c r="Z5" s="39"/>
      <c r="AA5" s="39"/>
      <c r="AB5" s="39"/>
      <c r="AC5" s="39"/>
      <c r="AD5" s="39"/>
      <c r="AE5" s="39"/>
      <c r="AF5" s="39"/>
      <c r="AG5" s="39"/>
      <c r="AH5" s="39"/>
    </row>
    <row r="6" spans="1:34" ht="21.75" customHeight="1" x14ac:dyDescent="0.25">
      <c r="A6" s="314" t="s">
        <v>255</v>
      </c>
      <c r="B6" s="315" t="s">
        <v>167</v>
      </c>
      <c r="C6" s="315" t="s">
        <v>168</v>
      </c>
      <c r="D6" s="315" t="s">
        <v>169</v>
      </c>
      <c r="E6" s="315" t="s">
        <v>170</v>
      </c>
      <c r="F6" s="315" t="s">
        <v>172</v>
      </c>
      <c r="G6" s="315" t="s">
        <v>173</v>
      </c>
      <c r="H6" s="315" t="s">
        <v>174</v>
      </c>
      <c r="I6" s="315" t="s">
        <v>175</v>
      </c>
      <c r="J6" s="315" t="s">
        <v>176</v>
      </c>
      <c r="K6" s="315" t="s">
        <v>177</v>
      </c>
      <c r="L6" s="315" t="s">
        <v>178</v>
      </c>
      <c r="M6" s="315" t="s">
        <v>179</v>
      </c>
      <c r="N6" s="316" t="s">
        <v>136</v>
      </c>
      <c r="O6" s="317" t="s">
        <v>256</v>
      </c>
      <c r="P6" s="318" t="s">
        <v>257</v>
      </c>
      <c r="Q6" s="319"/>
      <c r="R6" s="319"/>
      <c r="S6" s="319"/>
      <c r="T6" s="319"/>
      <c r="U6" s="319"/>
      <c r="V6" s="319"/>
      <c r="W6" s="319"/>
      <c r="X6" s="319"/>
      <c r="Y6" s="319"/>
      <c r="Z6" s="319"/>
      <c r="AA6" s="319"/>
      <c r="AB6" s="319"/>
      <c r="AC6" s="319"/>
      <c r="AD6" s="319"/>
      <c r="AE6" s="319"/>
      <c r="AF6" s="319"/>
      <c r="AG6" s="319"/>
      <c r="AH6" s="319"/>
    </row>
    <row r="7" spans="1:34" ht="21.75" customHeight="1" x14ac:dyDescent="0.25">
      <c r="A7" s="320" t="s">
        <v>258</v>
      </c>
      <c r="B7" s="321"/>
      <c r="C7" s="321"/>
      <c r="D7" s="321"/>
      <c r="E7" s="321"/>
      <c r="F7" s="321"/>
      <c r="G7" s="321"/>
      <c r="H7" s="321"/>
      <c r="I7" s="321"/>
      <c r="J7" s="321"/>
      <c r="K7" s="321"/>
      <c r="L7" s="321"/>
      <c r="M7" s="321"/>
      <c r="N7" s="321"/>
      <c r="O7" s="322"/>
      <c r="P7" s="323"/>
      <c r="Q7" s="319"/>
      <c r="R7" s="319"/>
      <c r="S7" s="319"/>
      <c r="T7" s="319"/>
      <c r="U7" s="319"/>
      <c r="V7" s="319"/>
      <c r="W7" s="319"/>
      <c r="X7" s="319"/>
      <c r="Y7" s="319"/>
      <c r="Z7" s="319"/>
      <c r="AA7" s="319"/>
      <c r="AB7" s="319"/>
      <c r="AC7" s="319"/>
      <c r="AD7" s="319"/>
      <c r="AE7" s="319"/>
      <c r="AF7" s="319"/>
      <c r="AG7" s="319"/>
      <c r="AH7" s="319"/>
    </row>
    <row r="8" spans="1:34" ht="21.75" customHeight="1" x14ac:dyDescent="0.25">
      <c r="A8" s="324" t="s">
        <v>259</v>
      </c>
      <c r="B8" s="321"/>
      <c r="C8" s="325"/>
      <c r="D8" s="325"/>
      <c r="E8" s="325"/>
      <c r="F8" s="325"/>
      <c r="G8" s="325"/>
      <c r="H8" s="325"/>
      <c r="I8" s="325"/>
      <c r="J8" s="325"/>
      <c r="K8" s="325"/>
      <c r="L8" s="325"/>
      <c r="M8" s="325"/>
      <c r="N8" s="326">
        <f>SUM(B8:M8)</f>
        <v>0</v>
      </c>
      <c r="O8" s="322"/>
      <c r="P8" s="323"/>
      <c r="Q8" s="319"/>
      <c r="R8" s="319"/>
      <c r="S8" s="319"/>
      <c r="T8" s="319"/>
      <c r="U8" s="319"/>
      <c r="V8" s="319"/>
      <c r="W8" s="319"/>
      <c r="X8" s="319"/>
      <c r="Y8" s="319"/>
      <c r="Z8" s="319"/>
      <c r="AA8" s="319"/>
      <c r="AB8" s="319"/>
      <c r="AC8" s="319"/>
      <c r="AD8" s="319"/>
      <c r="AE8" s="319"/>
      <c r="AF8" s="319"/>
      <c r="AG8" s="319"/>
      <c r="AH8" s="319"/>
    </row>
    <row r="9" spans="1:34" ht="21.75" customHeight="1" x14ac:dyDescent="0.25">
      <c r="A9" s="324" t="s">
        <v>260</v>
      </c>
      <c r="B9" s="321"/>
      <c r="C9" s="321"/>
      <c r="D9" s="321"/>
      <c r="E9" s="321"/>
      <c r="F9" s="321"/>
      <c r="G9" s="321"/>
      <c r="H9" s="321"/>
      <c r="I9" s="321"/>
      <c r="J9" s="321"/>
      <c r="K9" s="321"/>
      <c r="L9" s="321"/>
      <c r="M9" s="321"/>
      <c r="N9" s="326">
        <f>SUM(B9:M9)</f>
        <v>0</v>
      </c>
      <c r="O9" s="322"/>
      <c r="P9" s="323"/>
      <c r="Q9" s="319"/>
      <c r="R9" s="319"/>
      <c r="S9" s="319"/>
      <c r="T9" s="319"/>
      <c r="U9" s="319"/>
      <c r="V9" s="319"/>
      <c r="W9" s="319"/>
      <c r="X9" s="319"/>
      <c r="Y9" s="319"/>
      <c r="Z9" s="319"/>
      <c r="AA9" s="319"/>
      <c r="AB9" s="319"/>
      <c r="AC9" s="319"/>
      <c r="AD9" s="319"/>
      <c r="AE9" s="319"/>
      <c r="AF9" s="319"/>
      <c r="AG9" s="319"/>
      <c r="AH9" s="319"/>
    </row>
    <row r="10" spans="1:34" ht="21.75" customHeight="1" x14ac:dyDescent="0.25">
      <c r="A10" s="324" t="s">
        <v>261</v>
      </c>
      <c r="B10" s="321"/>
      <c r="C10" s="321"/>
      <c r="D10" s="321"/>
      <c r="E10" s="321"/>
      <c r="F10" s="321"/>
      <c r="G10" s="321"/>
      <c r="H10" s="321"/>
      <c r="I10" s="321"/>
      <c r="J10" s="321"/>
      <c r="K10" s="321"/>
      <c r="L10" s="321"/>
      <c r="M10" s="321"/>
      <c r="N10" s="326">
        <f>SUM(B10:M10)</f>
        <v>0</v>
      </c>
      <c r="O10" s="322"/>
      <c r="P10" s="323"/>
      <c r="Q10" s="319"/>
      <c r="R10" s="319"/>
      <c r="S10" s="319"/>
      <c r="T10" s="319"/>
      <c r="U10" s="319"/>
      <c r="V10" s="319"/>
      <c r="W10" s="319"/>
      <c r="X10" s="319"/>
      <c r="Y10" s="319"/>
      <c r="Z10" s="319"/>
      <c r="AA10" s="319"/>
      <c r="AB10" s="319"/>
      <c r="AC10" s="319"/>
      <c r="AD10" s="319"/>
      <c r="AE10" s="319"/>
      <c r="AF10" s="319"/>
      <c r="AG10" s="319"/>
      <c r="AH10" s="319"/>
    </row>
    <row r="11" spans="1:34" ht="21.75" customHeight="1" x14ac:dyDescent="0.25">
      <c r="A11" s="320" t="s">
        <v>262</v>
      </c>
      <c r="B11" s="327">
        <f t="shared" ref="B11:N11" si="0">SUM(B8:B10)</f>
        <v>0</v>
      </c>
      <c r="C11" s="327">
        <f t="shared" si="0"/>
        <v>0</v>
      </c>
      <c r="D11" s="327">
        <f t="shared" si="0"/>
        <v>0</v>
      </c>
      <c r="E11" s="327">
        <f t="shared" si="0"/>
        <v>0</v>
      </c>
      <c r="F11" s="327">
        <f t="shared" si="0"/>
        <v>0</v>
      </c>
      <c r="G11" s="327">
        <f t="shared" si="0"/>
        <v>0</v>
      </c>
      <c r="H11" s="327">
        <f t="shared" si="0"/>
        <v>0</v>
      </c>
      <c r="I11" s="327">
        <f t="shared" si="0"/>
        <v>0</v>
      </c>
      <c r="J11" s="327">
        <f t="shared" si="0"/>
        <v>0</v>
      </c>
      <c r="K11" s="327">
        <f t="shared" si="0"/>
        <v>0</v>
      </c>
      <c r="L11" s="327">
        <f t="shared" si="0"/>
        <v>0</v>
      </c>
      <c r="M11" s="327">
        <f t="shared" si="0"/>
        <v>0</v>
      </c>
      <c r="N11" s="327">
        <f t="shared" si="0"/>
        <v>0</v>
      </c>
      <c r="O11" s="322"/>
      <c r="P11" s="323"/>
      <c r="Q11" s="319"/>
      <c r="R11" s="319"/>
      <c r="S11" s="319"/>
      <c r="T11" s="319"/>
      <c r="U11" s="319"/>
      <c r="V11" s="319"/>
      <c r="W11" s="319"/>
      <c r="X11" s="319"/>
      <c r="Y11" s="319"/>
      <c r="Z11" s="319"/>
      <c r="AA11" s="319"/>
      <c r="AB11" s="319"/>
      <c r="AC11" s="319"/>
      <c r="AD11" s="319"/>
      <c r="AE11" s="319"/>
      <c r="AF11" s="319"/>
      <c r="AG11" s="319"/>
      <c r="AH11" s="319"/>
    </row>
    <row r="12" spans="1:34" ht="21.75" customHeight="1" x14ac:dyDescent="0.25">
      <c r="A12" s="320"/>
      <c r="B12" s="328"/>
      <c r="C12" s="328"/>
      <c r="D12" s="328"/>
      <c r="E12" s="328"/>
      <c r="F12" s="328"/>
      <c r="G12" s="328"/>
      <c r="H12" s="328"/>
      <c r="I12" s="328"/>
      <c r="J12" s="328"/>
      <c r="K12" s="321"/>
      <c r="L12" s="321"/>
      <c r="M12" s="321"/>
      <c r="N12" s="321"/>
      <c r="O12" s="322"/>
      <c r="P12" s="323"/>
      <c r="Q12" s="319"/>
      <c r="R12" s="319"/>
      <c r="S12" s="319"/>
      <c r="T12" s="319"/>
      <c r="U12" s="319"/>
      <c r="V12" s="319"/>
      <c r="W12" s="319"/>
      <c r="X12" s="319"/>
      <c r="Y12" s="319"/>
      <c r="Z12" s="319"/>
      <c r="AA12" s="319"/>
      <c r="AB12" s="319"/>
      <c r="AC12" s="319"/>
      <c r="AD12" s="319"/>
      <c r="AE12" s="319"/>
      <c r="AF12" s="319"/>
      <c r="AG12" s="319"/>
      <c r="AH12" s="319"/>
    </row>
    <row r="13" spans="1:34" ht="21.75" customHeight="1" x14ac:dyDescent="0.25">
      <c r="A13" s="329" t="s">
        <v>263</v>
      </c>
      <c r="B13" s="330"/>
      <c r="C13" s="330"/>
      <c r="D13" s="330"/>
      <c r="E13" s="330"/>
      <c r="F13" s="330"/>
      <c r="G13" s="330"/>
      <c r="H13" s="330"/>
      <c r="I13" s="330"/>
      <c r="J13" s="330"/>
      <c r="K13" s="330"/>
      <c r="L13" s="330"/>
      <c r="M13" s="330"/>
      <c r="N13" s="330"/>
      <c r="O13" s="331"/>
      <c r="P13" s="332"/>
      <c r="Q13" s="319"/>
      <c r="R13" s="319"/>
      <c r="S13" s="319"/>
      <c r="T13" s="319"/>
      <c r="U13" s="319"/>
      <c r="V13" s="319"/>
      <c r="W13" s="319"/>
      <c r="X13" s="319"/>
      <c r="Y13" s="319"/>
      <c r="Z13" s="319"/>
      <c r="AA13" s="319"/>
      <c r="AB13" s="319"/>
      <c r="AC13" s="319"/>
      <c r="AD13" s="319"/>
      <c r="AE13" s="319"/>
      <c r="AF13" s="319"/>
      <c r="AG13" s="319"/>
      <c r="AH13" s="319"/>
    </row>
    <row r="14" spans="1:34" ht="21.75" customHeight="1" x14ac:dyDescent="0.25">
      <c r="A14" s="324" t="s">
        <v>264</v>
      </c>
      <c r="B14" s="321"/>
      <c r="C14" s="321"/>
      <c r="D14" s="321"/>
      <c r="E14" s="321"/>
      <c r="F14" s="321"/>
      <c r="G14" s="321"/>
      <c r="H14" s="321"/>
      <c r="I14" s="321"/>
      <c r="J14" s="321"/>
      <c r="K14" s="321"/>
      <c r="L14" s="321"/>
      <c r="M14" s="333"/>
      <c r="N14" s="326">
        <f>SUM(B14:M14)</f>
        <v>0</v>
      </c>
      <c r="O14" s="322"/>
      <c r="P14" s="323"/>
      <c r="Q14" s="319"/>
      <c r="R14" s="319"/>
      <c r="S14" s="319"/>
      <c r="T14" s="319"/>
      <c r="U14" s="319"/>
      <c r="V14" s="319"/>
      <c r="W14" s="319"/>
      <c r="X14" s="319"/>
      <c r="Y14" s="319"/>
      <c r="Z14" s="319"/>
      <c r="AA14" s="319"/>
      <c r="AB14" s="319"/>
      <c r="AC14" s="319"/>
      <c r="AD14" s="319"/>
      <c r="AE14" s="319"/>
      <c r="AF14" s="319"/>
      <c r="AG14" s="319"/>
      <c r="AH14" s="319"/>
    </row>
    <row r="15" spans="1:34" ht="21.75" customHeight="1" x14ac:dyDescent="0.25">
      <c r="A15" s="324" t="s">
        <v>265</v>
      </c>
      <c r="B15" s="321"/>
      <c r="C15" s="321"/>
      <c r="D15" s="321"/>
      <c r="E15" s="321"/>
      <c r="F15" s="321"/>
      <c r="G15" s="321"/>
      <c r="H15" s="321"/>
      <c r="I15" s="321"/>
      <c r="J15" s="321"/>
      <c r="K15" s="321"/>
      <c r="L15" s="321"/>
      <c r="M15" s="321"/>
      <c r="N15" s="326">
        <f>SUM(B15:M15)</f>
        <v>0</v>
      </c>
      <c r="O15" s="322"/>
      <c r="P15" s="323"/>
      <c r="Q15" s="319"/>
      <c r="R15" s="319"/>
      <c r="S15" s="319"/>
      <c r="T15" s="319"/>
      <c r="U15" s="319"/>
      <c r="V15" s="319"/>
      <c r="W15" s="319"/>
      <c r="X15" s="319"/>
      <c r="Y15" s="319"/>
      <c r="Z15" s="319"/>
      <c r="AA15" s="319"/>
      <c r="AB15" s="319"/>
      <c r="AC15" s="319"/>
      <c r="AD15" s="319"/>
      <c r="AE15" s="319"/>
      <c r="AF15" s="319"/>
      <c r="AG15" s="319"/>
      <c r="AH15" s="319"/>
    </row>
    <row r="16" spans="1:34" ht="21.75" customHeight="1" x14ac:dyDescent="0.25">
      <c r="A16" s="324" t="s">
        <v>266</v>
      </c>
      <c r="B16" s="321"/>
      <c r="C16" s="321"/>
      <c r="D16" s="321"/>
      <c r="E16" s="321"/>
      <c r="F16" s="321"/>
      <c r="G16" s="321"/>
      <c r="H16" s="321"/>
      <c r="I16" s="321"/>
      <c r="J16" s="321"/>
      <c r="K16" s="321"/>
      <c r="L16" s="321"/>
      <c r="M16" s="321"/>
      <c r="N16" s="326">
        <f>SUM(B16:M16)</f>
        <v>0</v>
      </c>
      <c r="O16" s="322"/>
      <c r="P16" s="323"/>
      <c r="Q16" s="319"/>
      <c r="R16" s="319"/>
      <c r="S16" s="319"/>
      <c r="T16" s="319"/>
      <c r="U16" s="319"/>
      <c r="V16" s="319"/>
      <c r="W16" s="319"/>
      <c r="X16" s="319"/>
      <c r="Y16" s="319"/>
      <c r="Z16" s="319"/>
      <c r="AA16" s="319"/>
      <c r="AB16" s="319"/>
      <c r="AC16" s="319"/>
      <c r="AD16" s="319"/>
      <c r="AE16" s="319"/>
      <c r="AF16" s="319"/>
      <c r="AG16" s="319"/>
      <c r="AH16" s="319"/>
    </row>
    <row r="17" spans="1:34" ht="21.75" customHeight="1" x14ac:dyDescent="0.25">
      <c r="A17" s="324" t="s">
        <v>267</v>
      </c>
      <c r="B17" s="321"/>
      <c r="C17" s="321"/>
      <c r="D17" s="321"/>
      <c r="E17" s="321"/>
      <c r="F17" s="321"/>
      <c r="G17" s="321"/>
      <c r="H17" s="321"/>
      <c r="I17" s="321"/>
      <c r="J17" s="321"/>
      <c r="K17" s="321"/>
      <c r="L17" s="321"/>
      <c r="M17" s="321"/>
      <c r="N17" s="326">
        <f>SUM(B17:M17)</f>
        <v>0</v>
      </c>
      <c r="O17" s="322"/>
      <c r="P17" s="323"/>
      <c r="Q17" s="319"/>
      <c r="R17" s="319"/>
      <c r="S17" s="319"/>
      <c r="T17" s="319"/>
      <c r="U17" s="319"/>
      <c r="V17" s="319"/>
      <c r="W17" s="319"/>
      <c r="X17" s="319"/>
      <c r="Y17" s="319"/>
      <c r="Z17" s="319"/>
      <c r="AA17" s="319"/>
      <c r="AB17" s="319"/>
      <c r="AC17" s="319"/>
      <c r="AD17" s="319"/>
      <c r="AE17" s="319"/>
      <c r="AF17" s="319"/>
      <c r="AG17" s="319"/>
      <c r="AH17" s="319"/>
    </row>
    <row r="18" spans="1:34" ht="21.75" customHeight="1" x14ac:dyDescent="0.25">
      <c r="A18" s="320" t="s">
        <v>268</v>
      </c>
      <c r="B18" s="326">
        <f t="shared" ref="B18:N18" si="1">SUM(B14:B17)</f>
        <v>0</v>
      </c>
      <c r="C18" s="326">
        <f t="shared" si="1"/>
        <v>0</v>
      </c>
      <c r="D18" s="326">
        <f t="shared" si="1"/>
        <v>0</v>
      </c>
      <c r="E18" s="326">
        <f t="shared" si="1"/>
        <v>0</v>
      </c>
      <c r="F18" s="326">
        <f t="shared" si="1"/>
        <v>0</v>
      </c>
      <c r="G18" s="326">
        <f t="shared" si="1"/>
        <v>0</v>
      </c>
      <c r="H18" s="326">
        <f t="shared" si="1"/>
        <v>0</v>
      </c>
      <c r="I18" s="326">
        <f t="shared" si="1"/>
        <v>0</v>
      </c>
      <c r="J18" s="326">
        <f t="shared" si="1"/>
        <v>0</v>
      </c>
      <c r="K18" s="326">
        <f t="shared" si="1"/>
        <v>0</v>
      </c>
      <c r="L18" s="326">
        <f t="shared" si="1"/>
        <v>0</v>
      </c>
      <c r="M18" s="326">
        <f t="shared" si="1"/>
        <v>0</v>
      </c>
      <c r="N18" s="326">
        <f t="shared" si="1"/>
        <v>0</v>
      </c>
      <c r="O18" s="322"/>
      <c r="P18" s="323"/>
      <c r="Q18" s="319"/>
      <c r="R18" s="319"/>
      <c r="S18" s="319"/>
      <c r="T18" s="319"/>
      <c r="U18" s="319"/>
      <c r="V18" s="319"/>
      <c r="W18" s="319"/>
      <c r="X18" s="319"/>
      <c r="Y18" s="319"/>
      <c r="Z18" s="319"/>
      <c r="AA18" s="319"/>
      <c r="AB18" s="319"/>
      <c r="AC18" s="319"/>
      <c r="AD18" s="319"/>
      <c r="AE18" s="319"/>
      <c r="AF18" s="319"/>
      <c r="AG18" s="319"/>
      <c r="AH18" s="319"/>
    </row>
    <row r="19" spans="1:34" ht="21.75" customHeight="1" x14ac:dyDescent="0.25">
      <c r="A19" s="334"/>
      <c r="B19" s="334"/>
      <c r="C19" s="334"/>
      <c r="D19" s="334"/>
      <c r="E19" s="334"/>
      <c r="F19" s="334"/>
      <c r="G19" s="334"/>
      <c r="H19" s="334"/>
      <c r="I19" s="334"/>
      <c r="J19" s="334"/>
      <c r="K19" s="334"/>
      <c r="L19" s="334"/>
      <c r="M19" s="334"/>
      <c r="N19" s="334"/>
      <c r="O19" s="322"/>
      <c r="P19" s="323"/>
      <c r="Q19" s="319"/>
      <c r="R19" s="319"/>
      <c r="S19" s="319"/>
      <c r="T19" s="319"/>
      <c r="U19" s="319"/>
      <c r="V19" s="319"/>
      <c r="W19" s="319"/>
      <c r="X19" s="319"/>
      <c r="Y19" s="319"/>
      <c r="Z19" s="319"/>
      <c r="AA19" s="319"/>
      <c r="AB19" s="319"/>
      <c r="AC19" s="319"/>
      <c r="AD19" s="319"/>
      <c r="AE19" s="319"/>
      <c r="AF19" s="319"/>
      <c r="AG19" s="319"/>
      <c r="AH19" s="319"/>
    </row>
    <row r="20" spans="1:34" ht="21.75" customHeight="1" x14ac:dyDescent="0.25">
      <c r="A20" s="335" t="s">
        <v>269</v>
      </c>
      <c r="B20" s="336"/>
      <c r="C20" s="336"/>
      <c r="D20" s="336"/>
      <c r="E20" s="336"/>
      <c r="F20" s="336"/>
      <c r="G20" s="336"/>
      <c r="H20" s="336"/>
      <c r="I20" s="336"/>
      <c r="J20" s="336"/>
      <c r="K20" s="336"/>
      <c r="L20" s="336"/>
      <c r="M20" s="336"/>
      <c r="N20" s="336"/>
      <c r="O20" s="337"/>
      <c r="P20" s="338"/>
      <c r="Q20" s="319"/>
      <c r="R20" s="319"/>
      <c r="S20" s="319"/>
      <c r="T20" s="319"/>
      <c r="U20" s="319"/>
      <c r="V20" s="319"/>
      <c r="W20" s="319"/>
      <c r="X20" s="319"/>
      <c r="Y20" s="319"/>
      <c r="Z20" s="319"/>
      <c r="AA20" s="319"/>
      <c r="AB20" s="319"/>
      <c r="AC20" s="319"/>
      <c r="AD20" s="319"/>
      <c r="AE20" s="319"/>
      <c r="AF20" s="319"/>
      <c r="AG20" s="319"/>
      <c r="AH20" s="319"/>
    </row>
    <row r="21" spans="1:34" ht="21.75" customHeight="1" x14ac:dyDescent="0.25">
      <c r="A21" s="324" t="s">
        <v>270</v>
      </c>
      <c r="B21" s="321"/>
      <c r="C21" s="321"/>
      <c r="D21" s="333"/>
      <c r="E21" s="333"/>
      <c r="F21" s="333"/>
      <c r="G21" s="333"/>
      <c r="H21" s="333"/>
      <c r="I21" s="333"/>
      <c r="J21" s="333"/>
      <c r="K21" s="321"/>
      <c r="L21" s="321"/>
      <c r="M21" s="321"/>
      <c r="N21" s="326">
        <f>SUM(B21:M21)</f>
        <v>0</v>
      </c>
      <c r="O21" s="322"/>
      <c r="P21" s="323"/>
      <c r="Q21" s="319"/>
      <c r="R21" s="319"/>
      <c r="S21" s="319"/>
      <c r="T21" s="319"/>
      <c r="U21" s="319"/>
      <c r="V21" s="319"/>
      <c r="W21" s="319"/>
      <c r="X21" s="319"/>
      <c r="Y21" s="319"/>
      <c r="Z21" s="319"/>
      <c r="AA21" s="319"/>
      <c r="AB21" s="319"/>
      <c r="AC21" s="319"/>
      <c r="AD21" s="319"/>
      <c r="AE21" s="319"/>
      <c r="AF21" s="319"/>
      <c r="AG21" s="319"/>
      <c r="AH21" s="319"/>
    </row>
    <row r="22" spans="1:34" ht="21.75" customHeight="1" x14ac:dyDescent="0.25">
      <c r="A22" s="324" t="s">
        <v>271</v>
      </c>
      <c r="B22" s="321"/>
      <c r="C22" s="321"/>
      <c r="D22" s="333"/>
      <c r="E22" s="333"/>
      <c r="F22" s="333"/>
      <c r="G22" s="333"/>
      <c r="H22" s="333"/>
      <c r="I22" s="333"/>
      <c r="J22" s="333"/>
      <c r="K22" s="321"/>
      <c r="L22" s="321"/>
      <c r="M22" s="321"/>
      <c r="N22" s="321"/>
      <c r="O22" s="322"/>
      <c r="P22" s="323"/>
      <c r="Q22" s="319"/>
      <c r="R22" s="319"/>
      <c r="S22" s="319"/>
      <c r="T22" s="319"/>
      <c r="U22" s="319"/>
      <c r="V22" s="319"/>
      <c r="W22" s="319"/>
      <c r="X22" s="319"/>
      <c r="Y22" s="319"/>
      <c r="Z22" s="319"/>
      <c r="AA22" s="319"/>
      <c r="AB22" s="319"/>
      <c r="AC22" s="319"/>
      <c r="AD22" s="319"/>
      <c r="AE22" s="319"/>
      <c r="AF22" s="319"/>
      <c r="AG22" s="319"/>
      <c r="AH22" s="319"/>
    </row>
    <row r="23" spans="1:34" ht="21.75" customHeight="1" x14ac:dyDescent="0.25">
      <c r="A23" s="324" t="s">
        <v>272</v>
      </c>
      <c r="B23" s="321"/>
      <c r="C23" s="321"/>
      <c r="D23" s="321"/>
      <c r="E23" s="321"/>
      <c r="F23" s="339"/>
      <c r="G23" s="321"/>
      <c r="H23" s="321"/>
      <c r="I23" s="321"/>
      <c r="J23" s="321"/>
      <c r="K23" s="321"/>
      <c r="L23" s="321"/>
      <c r="M23" s="321"/>
      <c r="N23" s="326">
        <f>SUM(B23:M23)</f>
        <v>0</v>
      </c>
      <c r="O23" s="322"/>
      <c r="P23" s="323"/>
      <c r="Q23" s="319"/>
      <c r="R23" s="319"/>
      <c r="S23" s="319"/>
      <c r="T23" s="319"/>
      <c r="U23" s="319"/>
      <c r="V23" s="319"/>
      <c r="W23" s="319"/>
      <c r="X23" s="319"/>
      <c r="Y23" s="319"/>
      <c r="Z23" s="319"/>
      <c r="AA23" s="319"/>
      <c r="AB23" s="319"/>
      <c r="AC23" s="319"/>
      <c r="AD23" s="319"/>
      <c r="AE23" s="319"/>
      <c r="AF23" s="319"/>
      <c r="AG23" s="319"/>
      <c r="AH23" s="319"/>
    </row>
    <row r="24" spans="1:34" ht="21.75" customHeight="1" x14ac:dyDescent="0.25">
      <c r="A24" s="320" t="s">
        <v>273</v>
      </c>
      <c r="B24" s="326">
        <f t="shared" ref="B24:M24" si="2">SUM(B21:B23)</f>
        <v>0</v>
      </c>
      <c r="C24" s="326">
        <f t="shared" si="2"/>
        <v>0</v>
      </c>
      <c r="D24" s="326">
        <f t="shared" si="2"/>
        <v>0</v>
      </c>
      <c r="E24" s="326">
        <f t="shared" si="2"/>
        <v>0</v>
      </c>
      <c r="F24" s="326">
        <f t="shared" si="2"/>
        <v>0</v>
      </c>
      <c r="G24" s="326">
        <f t="shared" si="2"/>
        <v>0</v>
      </c>
      <c r="H24" s="326">
        <f t="shared" si="2"/>
        <v>0</v>
      </c>
      <c r="I24" s="326">
        <f t="shared" si="2"/>
        <v>0</v>
      </c>
      <c r="J24" s="326">
        <f t="shared" si="2"/>
        <v>0</v>
      </c>
      <c r="K24" s="326">
        <f t="shared" si="2"/>
        <v>0</v>
      </c>
      <c r="L24" s="326">
        <f t="shared" si="2"/>
        <v>0</v>
      </c>
      <c r="M24" s="326">
        <f t="shared" si="2"/>
        <v>0</v>
      </c>
      <c r="N24" s="326">
        <f>SUM(B24:M24)</f>
        <v>0</v>
      </c>
      <c r="O24" s="322"/>
      <c r="P24" s="323"/>
      <c r="Q24" s="319"/>
      <c r="R24" s="319"/>
      <c r="S24" s="319"/>
      <c r="T24" s="319"/>
      <c r="U24" s="319"/>
      <c r="V24" s="319"/>
      <c r="W24" s="319"/>
      <c r="X24" s="319"/>
      <c r="Y24" s="319"/>
      <c r="Z24" s="319"/>
      <c r="AA24" s="319"/>
      <c r="AB24" s="319"/>
      <c r="AC24" s="319"/>
      <c r="AD24" s="319"/>
      <c r="AE24" s="319"/>
      <c r="AF24" s="319"/>
      <c r="AG24" s="319"/>
      <c r="AH24" s="319"/>
    </row>
    <row r="25" spans="1:34" ht="21.75" customHeight="1" x14ac:dyDescent="0.25">
      <c r="A25" s="324"/>
      <c r="B25" s="321"/>
      <c r="C25" s="321"/>
      <c r="D25" s="321"/>
      <c r="E25" s="321"/>
      <c r="F25" s="321"/>
      <c r="G25" s="321"/>
      <c r="H25" s="321"/>
      <c r="I25" s="321"/>
      <c r="J25" s="321"/>
      <c r="K25" s="321"/>
      <c r="L25" s="321"/>
      <c r="M25" s="321"/>
      <c r="N25" s="321"/>
      <c r="O25" s="322"/>
      <c r="P25" s="323"/>
      <c r="Q25" s="319"/>
      <c r="R25" s="319"/>
      <c r="S25" s="319"/>
      <c r="T25" s="319"/>
      <c r="U25" s="319"/>
      <c r="V25" s="319"/>
      <c r="W25" s="319"/>
      <c r="X25" s="319"/>
      <c r="Y25" s="319"/>
      <c r="Z25" s="319"/>
      <c r="AA25" s="319"/>
      <c r="AB25" s="319"/>
      <c r="AC25" s="319"/>
      <c r="AD25" s="319"/>
      <c r="AE25" s="319"/>
      <c r="AF25" s="319"/>
      <c r="AG25" s="319"/>
      <c r="AH25" s="319"/>
    </row>
    <row r="26" spans="1:34" ht="21.75" customHeight="1" x14ac:dyDescent="0.25">
      <c r="A26" s="329" t="s">
        <v>274</v>
      </c>
      <c r="B26" s="330"/>
      <c r="C26" s="330"/>
      <c r="D26" s="330"/>
      <c r="E26" s="330"/>
      <c r="F26" s="330"/>
      <c r="G26" s="330"/>
      <c r="H26" s="330"/>
      <c r="I26" s="330"/>
      <c r="J26" s="330"/>
      <c r="K26" s="330"/>
      <c r="L26" s="340"/>
      <c r="M26" s="330"/>
      <c r="N26" s="330"/>
      <c r="O26" s="331"/>
      <c r="P26" s="332"/>
      <c r="Q26" s="319"/>
      <c r="R26" s="319"/>
      <c r="S26" s="319"/>
      <c r="T26" s="319"/>
      <c r="U26" s="319"/>
      <c r="V26" s="319"/>
      <c r="W26" s="319"/>
      <c r="X26" s="319"/>
      <c r="Y26" s="319"/>
      <c r="Z26" s="319"/>
      <c r="AA26" s="319"/>
      <c r="AB26" s="319"/>
      <c r="AC26" s="319"/>
      <c r="AD26" s="319"/>
      <c r="AE26" s="319"/>
      <c r="AF26" s="319"/>
      <c r="AG26" s="319"/>
      <c r="AH26" s="319"/>
    </row>
    <row r="27" spans="1:34" ht="21.75" customHeight="1" x14ac:dyDescent="0.25">
      <c r="A27" s="324" t="s">
        <v>275</v>
      </c>
      <c r="B27" s="321"/>
      <c r="C27" s="321"/>
      <c r="D27" s="321"/>
      <c r="E27" s="321"/>
      <c r="F27" s="321"/>
      <c r="G27" s="321"/>
      <c r="H27" s="321"/>
      <c r="I27" s="321"/>
      <c r="J27" s="321"/>
      <c r="K27" s="321"/>
      <c r="L27" s="321"/>
      <c r="M27" s="321"/>
      <c r="N27" s="321"/>
      <c r="O27" s="322"/>
      <c r="P27" s="323"/>
      <c r="Q27" s="319"/>
      <c r="R27" s="319"/>
      <c r="S27" s="319"/>
      <c r="T27" s="319"/>
      <c r="U27" s="319"/>
      <c r="V27" s="319"/>
      <c r="W27" s="319"/>
      <c r="X27" s="319"/>
      <c r="Y27" s="319"/>
      <c r="Z27" s="319"/>
      <c r="AA27" s="319"/>
      <c r="AB27" s="319"/>
      <c r="AC27" s="319"/>
      <c r="AD27" s="319"/>
      <c r="AE27" s="319"/>
      <c r="AF27" s="319"/>
      <c r="AG27" s="319"/>
      <c r="AH27" s="319"/>
    </row>
    <row r="28" spans="1:34" ht="21.75" customHeight="1" x14ac:dyDescent="0.25">
      <c r="A28" s="320" t="s">
        <v>276</v>
      </c>
      <c r="B28" s="326">
        <f t="shared" ref="B28:M28" si="3">SUM(B27)</f>
        <v>0</v>
      </c>
      <c r="C28" s="326">
        <f t="shared" si="3"/>
        <v>0</v>
      </c>
      <c r="D28" s="326">
        <f t="shared" si="3"/>
        <v>0</v>
      </c>
      <c r="E28" s="326">
        <f t="shared" si="3"/>
        <v>0</v>
      </c>
      <c r="F28" s="326">
        <f t="shared" si="3"/>
        <v>0</v>
      </c>
      <c r="G28" s="326">
        <f t="shared" si="3"/>
        <v>0</v>
      </c>
      <c r="H28" s="326">
        <f t="shared" si="3"/>
        <v>0</v>
      </c>
      <c r="I28" s="326">
        <f t="shared" si="3"/>
        <v>0</v>
      </c>
      <c r="J28" s="326">
        <f t="shared" si="3"/>
        <v>0</v>
      </c>
      <c r="K28" s="326">
        <f t="shared" si="3"/>
        <v>0</v>
      </c>
      <c r="L28" s="326">
        <f t="shared" si="3"/>
        <v>0</v>
      </c>
      <c r="M28" s="326">
        <f t="shared" si="3"/>
        <v>0</v>
      </c>
      <c r="N28" s="326">
        <f>SUM(B28:M28)</f>
        <v>0</v>
      </c>
      <c r="O28" s="322"/>
      <c r="P28" s="323"/>
      <c r="Q28" s="319"/>
      <c r="R28" s="319"/>
      <c r="S28" s="319"/>
      <c r="T28" s="319"/>
      <c r="U28" s="319"/>
      <c r="V28" s="319"/>
      <c r="W28" s="319"/>
      <c r="X28" s="319"/>
      <c r="Y28" s="319"/>
      <c r="Z28" s="319"/>
      <c r="AA28" s="319"/>
      <c r="AB28" s="319"/>
      <c r="AC28" s="319"/>
      <c r="AD28" s="319"/>
      <c r="AE28" s="319"/>
      <c r="AF28" s="319"/>
      <c r="AG28" s="319"/>
      <c r="AH28" s="319"/>
    </row>
    <row r="29" spans="1:34" ht="21.75" customHeight="1" x14ac:dyDescent="0.25">
      <c r="A29" s="324"/>
      <c r="B29" s="321"/>
      <c r="C29" s="321"/>
      <c r="D29" s="321"/>
      <c r="E29" s="321"/>
      <c r="F29" s="321"/>
      <c r="G29" s="321"/>
      <c r="H29" s="321"/>
      <c r="I29" s="321"/>
      <c r="J29" s="321"/>
      <c r="K29" s="321"/>
      <c r="L29" s="321"/>
      <c r="M29" s="321"/>
      <c r="N29" s="321"/>
      <c r="O29" s="322"/>
      <c r="P29" s="323"/>
      <c r="Q29" s="319"/>
      <c r="R29" s="319"/>
      <c r="S29" s="319"/>
      <c r="T29" s="319"/>
      <c r="U29" s="319"/>
      <c r="V29" s="319"/>
      <c r="W29" s="319"/>
      <c r="X29" s="319"/>
      <c r="Y29" s="319"/>
      <c r="Z29" s="319"/>
      <c r="AA29" s="319"/>
      <c r="AB29" s="319"/>
      <c r="AC29" s="319"/>
      <c r="AD29" s="319"/>
      <c r="AE29" s="319"/>
      <c r="AF29" s="319"/>
      <c r="AG29" s="319"/>
      <c r="AH29" s="319"/>
    </row>
    <row r="30" spans="1:34" ht="21.75" customHeight="1" x14ac:dyDescent="0.25">
      <c r="A30" s="335" t="s">
        <v>277</v>
      </c>
      <c r="B30" s="336"/>
      <c r="C30" s="336"/>
      <c r="D30" s="336"/>
      <c r="E30" s="336"/>
      <c r="F30" s="336"/>
      <c r="G30" s="336"/>
      <c r="H30" s="336"/>
      <c r="I30" s="336"/>
      <c r="J30" s="336"/>
      <c r="K30" s="336"/>
      <c r="L30" s="341"/>
      <c r="M30" s="336"/>
      <c r="N30" s="336"/>
      <c r="O30" s="337"/>
      <c r="P30" s="338"/>
      <c r="Q30" s="319"/>
      <c r="R30" s="319"/>
      <c r="S30" s="319"/>
      <c r="T30" s="319"/>
      <c r="U30" s="319"/>
      <c r="V30" s="319"/>
      <c r="W30" s="319"/>
      <c r="X30" s="319"/>
      <c r="Y30" s="319"/>
      <c r="Z30" s="319"/>
      <c r="AA30" s="319"/>
      <c r="AB30" s="319"/>
      <c r="AC30" s="319"/>
      <c r="AD30" s="319"/>
      <c r="AE30" s="319"/>
      <c r="AF30" s="319"/>
      <c r="AG30" s="319"/>
      <c r="AH30" s="319"/>
    </row>
    <row r="31" spans="1:34" ht="21.75" customHeight="1" x14ac:dyDescent="0.25">
      <c r="A31" s="324" t="s">
        <v>278</v>
      </c>
      <c r="B31" s="321"/>
      <c r="C31" s="321"/>
      <c r="D31" s="339"/>
      <c r="E31" s="321"/>
      <c r="F31" s="321"/>
      <c r="G31" s="339"/>
      <c r="H31" s="321"/>
      <c r="I31" s="321"/>
      <c r="J31" s="339"/>
      <c r="K31" s="321"/>
      <c r="L31" s="321"/>
      <c r="M31" s="321"/>
      <c r="N31" s="326">
        <f>SUM(B31:M31)</f>
        <v>0</v>
      </c>
      <c r="O31" s="322"/>
      <c r="P31" s="323"/>
      <c r="Q31" s="319"/>
      <c r="R31" s="319"/>
      <c r="S31" s="319"/>
      <c r="T31" s="319"/>
      <c r="U31" s="319"/>
      <c r="V31" s="319"/>
      <c r="W31" s="319"/>
      <c r="X31" s="319"/>
      <c r="Y31" s="319"/>
      <c r="Z31" s="319"/>
      <c r="AA31" s="319"/>
      <c r="AB31" s="319"/>
      <c r="AC31" s="319"/>
      <c r="AD31" s="319"/>
      <c r="AE31" s="319"/>
      <c r="AF31" s="319"/>
      <c r="AG31" s="319"/>
      <c r="AH31" s="319"/>
    </row>
    <row r="32" spans="1:34" ht="21.75" customHeight="1" x14ac:dyDescent="0.25">
      <c r="A32" s="324" t="s">
        <v>279</v>
      </c>
      <c r="B32" s="321"/>
      <c r="C32" s="321"/>
      <c r="D32" s="321"/>
      <c r="E32" s="321"/>
      <c r="F32" s="321"/>
      <c r="G32" s="321"/>
      <c r="H32" s="321"/>
      <c r="I32" s="321"/>
      <c r="J32" s="321"/>
      <c r="K32" s="321"/>
      <c r="L32" s="321"/>
      <c r="M32" s="321"/>
      <c r="N32" s="326">
        <f>SUM(B32:M32)</f>
        <v>0</v>
      </c>
      <c r="O32" s="322"/>
      <c r="P32" s="323"/>
      <c r="Q32" s="319"/>
      <c r="R32" s="319"/>
      <c r="S32" s="319"/>
      <c r="T32" s="319"/>
      <c r="U32" s="319"/>
      <c r="V32" s="319"/>
      <c r="W32" s="319"/>
      <c r="X32" s="319"/>
      <c r="Y32" s="319"/>
      <c r="Z32" s="319"/>
      <c r="AA32" s="319"/>
      <c r="AB32" s="319"/>
      <c r="AC32" s="319"/>
      <c r="AD32" s="319"/>
      <c r="AE32" s="319"/>
      <c r="AF32" s="319"/>
      <c r="AG32" s="319"/>
      <c r="AH32" s="319"/>
    </row>
    <row r="33" spans="1:34" ht="21.75" customHeight="1" x14ac:dyDescent="0.25">
      <c r="A33" s="324" t="s">
        <v>280</v>
      </c>
      <c r="B33" s="321"/>
      <c r="C33" s="342"/>
      <c r="D33" s="321"/>
      <c r="E33" s="321"/>
      <c r="F33" s="321"/>
      <c r="G33" s="321"/>
      <c r="H33" s="321"/>
      <c r="I33" s="321"/>
      <c r="J33" s="321"/>
      <c r="K33" s="321"/>
      <c r="L33" s="321"/>
      <c r="M33" s="321"/>
      <c r="N33" s="326">
        <f>SUM(B33:M33)</f>
        <v>0</v>
      </c>
      <c r="O33" s="322"/>
      <c r="P33" s="323"/>
      <c r="Q33" s="319"/>
      <c r="R33" s="319"/>
      <c r="S33" s="319"/>
      <c r="T33" s="319"/>
      <c r="U33" s="319"/>
      <c r="V33" s="319"/>
      <c r="W33" s="319"/>
      <c r="X33" s="319"/>
      <c r="Y33" s="319"/>
      <c r="Z33" s="319"/>
      <c r="AA33" s="319"/>
      <c r="AB33" s="319"/>
      <c r="AC33" s="319"/>
      <c r="AD33" s="319"/>
      <c r="AE33" s="319"/>
      <c r="AF33" s="319"/>
      <c r="AG33" s="319"/>
      <c r="AH33" s="319"/>
    </row>
    <row r="34" spans="1:34" ht="21.75" customHeight="1" x14ac:dyDescent="0.25">
      <c r="A34" s="324" t="s">
        <v>281</v>
      </c>
      <c r="B34" s="321"/>
      <c r="C34" s="342"/>
      <c r="D34" s="321"/>
      <c r="E34" s="321"/>
      <c r="F34" s="321"/>
      <c r="G34" s="321"/>
      <c r="H34" s="321"/>
      <c r="I34" s="321"/>
      <c r="J34" s="321"/>
      <c r="K34" s="321"/>
      <c r="L34" s="321"/>
      <c r="M34" s="321"/>
      <c r="N34" s="321"/>
      <c r="O34" s="322"/>
      <c r="P34" s="323"/>
      <c r="Q34" s="319"/>
      <c r="R34" s="319"/>
      <c r="S34" s="319"/>
      <c r="T34" s="319"/>
      <c r="U34" s="319"/>
      <c r="V34" s="319"/>
      <c r="W34" s="319"/>
      <c r="X34" s="319"/>
      <c r="Y34" s="319"/>
      <c r="Z34" s="319"/>
      <c r="AA34" s="319"/>
      <c r="AB34" s="319"/>
      <c r="AC34" s="319"/>
      <c r="AD34" s="319"/>
      <c r="AE34" s="319"/>
      <c r="AF34" s="319"/>
      <c r="AG34" s="319"/>
      <c r="AH34" s="319"/>
    </row>
    <row r="35" spans="1:34" ht="21.75" customHeight="1" x14ac:dyDescent="0.25">
      <c r="A35" s="343" t="s">
        <v>282</v>
      </c>
      <c r="B35" s="321"/>
      <c r="C35" s="321"/>
      <c r="D35" s="321"/>
      <c r="E35" s="321"/>
      <c r="F35" s="321"/>
      <c r="G35" s="321"/>
      <c r="H35" s="321"/>
      <c r="I35" s="321"/>
      <c r="J35" s="321"/>
      <c r="K35" s="321"/>
      <c r="L35" s="321"/>
      <c r="M35" s="321"/>
      <c r="N35" s="326">
        <f>SUM(B35:M35)</f>
        <v>0</v>
      </c>
      <c r="O35" s="322"/>
      <c r="P35" s="323"/>
      <c r="Q35" s="319"/>
      <c r="R35" s="319"/>
      <c r="S35" s="319"/>
      <c r="T35" s="319"/>
      <c r="U35" s="319"/>
      <c r="V35" s="319"/>
      <c r="W35" s="319"/>
      <c r="X35" s="319"/>
      <c r="Y35" s="319"/>
      <c r="Z35" s="319"/>
      <c r="AA35" s="319"/>
      <c r="AB35" s="319"/>
      <c r="AC35" s="319"/>
      <c r="AD35" s="319"/>
      <c r="AE35" s="319"/>
      <c r="AF35" s="319"/>
      <c r="AG35" s="319"/>
      <c r="AH35" s="319"/>
    </row>
    <row r="36" spans="1:34" ht="21.75" customHeight="1" x14ac:dyDescent="0.25">
      <c r="A36" s="320" t="s">
        <v>283</v>
      </c>
      <c r="B36" s="326">
        <f t="shared" ref="B36:M36" si="4">SUM(B31:B35)</f>
        <v>0</v>
      </c>
      <c r="C36" s="326">
        <f t="shared" si="4"/>
        <v>0</v>
      </c>
      <c r="D36" s="326">
        <f t="shared" si="4"/>
        <v>0</v>
      </c>
      <c r="E36" s="326">
        <f t="shared" si="4"/>
        <v>0</v>
      </c>
      <c r="F36" s="326">
        <f t="shared" si="4"/>
        <v>0</v>
      </c>
      <c r="G36" s="326">
        <f t="shared" si="4"/>
        <v>0</v>
      </c>
      <c r="H36" s="326">
        <f t="shared" si="4"/>
        <v>0</v>
      </c>
      <c r="I36" s="326">
        <f t="shared" si="4"/>
        <v>0</v>
      </c>
      <c r="J36" s="326">
        <f t="shared" si="4"/>
        <v>0</v>
      </c>
      <c r="K36" s="326">
        <f t="shared" si="4"/>
        <v>0</v>
      </c>
      <c r="L36" s="326">
        <f t="shared" si="4"/>
        <v>0</v>
      </c>
      <c r="M36" s="326">
        <f t="shared" si="4"/>
        <v>0</v>
      </c>
      <c r="N36" s="326">
        <f>SUM(B36:M36)</f>
        <v>0</v>
      </c>
      <c r="O36" s="322"/>
      <c r="P36" s="323"/>
      <c r="Q36" s="319"/>
      <c r="R36" s="319"/>
      <c r="S36" s="319"/>
      <c r="T36" s="319"/>
      <c r="U36" s="319"/>
      <c r="V36" s="319"/>
      <c r="W36" s="319"/>
      <c r="X36" s="319"/>
      <c r="Y36" s="319"/>
      <c r="Z36" s="319"/>
      <c r="AA36" s="319"/>
      <c r="AB36" s="319"/>
      <c r="AC36" s="319"/>
      <c r="AD36" s="319"/>
      <c r="AE36" s="319"/>
      <c r="AF36" s="319"/>
      <c r="AG36" s="319"/>
      <c r="AH36" s="319"/>
    </row>
    <row r="37" spans="1:34" ht="21.75" customHeight="1" x14ac:dyDescent="0.25">
      <c r="A37" s="324"/>
      <c r="B37" s="321"/>
      <c r="C37" s="321"/>
      <c r="D37" s="321"/>
      <c r="E37" s="321"/>
      <c r="F37" s="321"/>
      <c r="G37" s="321"/>
      <c r="H37" s="339"/>
      <c r="I37" s="344"/>
      <c r="J37" s="321"/>
      <c r="K37" s="321"/>
      <c r="L37" s="321"/>
      <c r="M37" s="321"/>
      <c r="N37" s="321"/>
      <c r="O37" s="322"/>
      <c r="P37" s="323"/>
      <c r="Q37" s="319"/>
      <c r="R37" s="319"/>
      <c r="S37" s="319"/>
      <c r="T37" s="319"/>
      <c r="U37" s="319"/>
      <c r="V37" s="319"/>
      <c r="W37" s="319"/>
      <c r="X37" s="319"/>
      <c r="Y37" s="319"/>
      <c r="Z37" s="319"/>
      <c r="AA37" s="319"/>
      <c r="AB37" s="319"/>
      <c r="AC37" s="319"/>
      <c r="AD37" s="319"/>
      <c r="AE37" s="319"/>
      <c r="AF37" s="319"/>
      <c r="AG37" s="319"/>
      <c r="AH37" s="319"/>
    </row>
    <row r="38" spans="1:34" ht="21.75" customHeight="1" x14ac:dyDescent="0.25">
      <c r="A38" s="329" t="s">
        <v>284</v>
      </c>
      <c r="B38" s="330"/>
      <c r="C38" s="330"/>
      <c r="D38" s="330"/>
      <c r="E38" s="330"/>
      <c r="F38" s="330"/>
      <c r="G38" s="330"/>
      <c r="H38" s="330"/>
      <c r="I38" s="330"/>
      <c r="J38" s="330"/>
      <c r="K38" s="330"/>
      <c r="L38" s="330"/>
      <c r="M38" s="330"/>
      <c r="N38" s="330"/>
      <c r="O38" s="331"/>
      <c r="P38" s="332"/>
      <c r="Q38" s="319"/>
      <c r="R38" s="319"/>
      <c r="S38" s="319"/>
      <c r="T38" s="319"/>
      <c r="U38" s="319"/>
      <c r="V38" s="319"/>
      <c r="W38" s="319"/>
      <c r="X38" s="319"/>
      <c r="Y38" s="319"/>
      <c r="Z38" s="319"/>
      <c r="AA38" s="319"/>
      <c r="AB38" s="319"/>
      <c r="AC38" s="319"/>
      <c r="AD38" s="319"/>
      <c r="AE38" s="319"/>
      <c r="AF38" s="319"/>
      <c r="AG38" s="319"/>
      <c r="AH38" s="319"/>
    </row>
    <row r="39" spans="1:34" ht="21.75" customHeight="1" x14ac:dyDescent="0.25">
      <c r="A39" s="324" t="s">
        <v>285</v>
      </c>
      <c r="B39" s="321"/>
      <c r="C39" s="321"/>
      <c r="D39" s="344"/>
      <c r="E39" s="321"/>
      <c r="F39" s="344"/>
      <c r="G39" s="321"/>
      <c r="H39" s="321"/>
      <c r="I39" s="321"/>
      <c r="J39" s="321"/>
      <c r="K39" s="321"/>
      <c r="L39" s="321"/>
      <c r="M39" s="321"/>
      <c r="N39" s="326">
        <f>SUM(B39:M39)</f>
        <v>0</v>
      </c>
      <c r="O39" s="345"/>
      <c r="P39" s="323"/>
      <c r="Q39" s="319"/>
      <c r="R39" s="319"/>
      <c r="S39" s="319"/>
      <c r="T39" s="319"/>
      <c r="U39" s="319"/>
      <c r="V39" s="319"/>
      <c r="W39" s="319"/>
      <c r="X39" s="319"/>
      <c r="Y39" s="319"/>
      <c r="Z39" s="319"/>
      <c r="AA39" s="319"/>
      <c r="AB39" s="319"/>
      <c r="AC39" s="319"/>
      <c r="AD39" s="319"/>
      <c r="AE39" s="319"/>
      <c r="AF39" s="319"/>
      <c r="AG39" s="319"/>
      <c r="AH39" s="319"/>
    </row>
    <row r="40" spans="1:34" ht="21.75" customHeight="1" x14ac:dyDescent="0.25">
      <c r="A40" s="324" t="s">
        <v>286</v>
      </c>
      <c r="B40" s="321"/>
      <c r="C40" s="321"/>
      <c r="D40" s="321"/>
      <c r="E40" s="321"/>
      <c r="F40" s="321"/>
      <c r="G40" s="321"/>
      <c r="H40" s="321"/>
      <c r="I40" s="321"/>
      <c r="J40" s="321"/>
      <c r="K40" s="321"/>
      <c r="L40" s="321"/>
      <c r="M40" s="321"/>
      <c r="N40" s="326">
        <f>SUM(B40:M40)</f>
        <v>0</v>
      </c>
      <c r="O40" s="345"/>
      <c r="P40" s="323"/>
      <c r="Q40" s="319"/>
      <c r="R40" s="319"/>
      <c r="S40" s="319"/>
      <c r="T40" s="319"/>
      <c r="U40" s="319"/>
      <c r="V40" s="319"/>
      <c r="W40" s="319"/>
      <c r="X40" s="319"/>
      <c r="Y40" s="319"/>
      <c r="Z40" s="319"/>
      <c r="AA40" s="319"/>
      <c r="AB40" s="319"/>
      <c r="AC40" s="319"/>
      <c r="AD40" s="319"/>
      <c r="AE40" s="319"/>
      <c r="AF40" s="319"/>
      <c r="AG40" s="319"/>
      <c r="AH40" s="319"/>
    </row>
    <row r="41" spans="1:34" ht="21.75" customHeight="1" x14ac:dyDescent="0.25">
      <c r="A41" s="324" t="s">
        <v>287</v>
      </c>
      <c r="B41" s="321"/>
      <c r="C41" s="321"/>
      <c r="D41" s="321"/>
      <c r="E41" s="328"/>
      <c r="F41" s="321"/>
      <c r="G41" s="321"/>
      <c r="H41" s="321"/>
      <c r="I41" s="321"/>
      <c r="J41" s="321"/>
      <c r="K41" s="321"/>
      <c r="L41" s="321"/>
      <c r="M41" s="321"/>
      <c r="N41" s="326">
        <f>SUM(B41:M41)</f>
        <v>0</v>
      </c>
      <c r="O41" s="322"/>
      <c r="P41" s="323"/>
      <c r="Q41" s="319"/>
      <c r="R41" s="319"/>
      <c r="S41" s="319"/>
      <c r="T41" s="319"/>
      <c r="U41" s="319"/>
      <c r="V41" s="319"/>
      <c r="W41" s="319"/>
      <c r="X41" s="319"/>
      <c r="Y41" s="319"/>
      <c r="Z41" s="319"/>
      <c r="AA41" s="319"/>
      <c r="AB41" s="319"/>
      <c r="AC41" s="319"/>
      <c r="AD41" s="319"/>
      <c r="AE41" s="319"/>
      <c r="AF41" s="319"/>
      <c r="AG41" s="319"/>
      <c r="AH41" s="319"/>
    </row>
    <row r="42" spans="1:34" ht="21.75" customHeight="1" x14ac:dyDescent="0.25">
      <c r="A42" s="324" t="s">
        <v>288</v>
      </c>
      <c r="B42" s="321"/>
      <c r="C42" s="321"/>
      <c r="D42" s="321"/>
      <c r="E42" s="321"/>
      <c r="F42" s="321"/>
      <c r="G42" s="321"/>
      <c r="H42" s="321"/>
      <c r="I42" s="321"/>
      <c r="J42" s="321"/>
      <c r="K42" s="321"/>
      <c r="L42" s="321"/>
      <c r="M42" s="321"/>
      <c r="N42" s="326">
        <f>SUM(B42:M42)</f>
        <v>0</v>
      </c>
      <c r="O42" s="322"/>
      <c r="P42" s="323"/>
      <c r="Q42" s="319"/>
      <c r="R42" s="319"/>
      <c r="S42" s="319"/>
      <c r="T42" s="319"/>
      <c r="U42" s="319"/>
      <c r="V42" s="319"/>
      <c r="W42" s="319"/>
      <c r="X42" s="319"/>
      <c r="Y42" s="319"/>
      <c r="Z42" s="319"/>
      <c r="AA42" s="319"/>
      <c r="AB42" s="319"/>
      <c r="AC42" s="319"/>
      <c r="AD42" s="319"/>
      <c r="AE42" s="319"/>
      <c r="AF42" s="319"/>
      <c r="AG42" s="319"/>
      <c r="AH42" s="319"/>
    </row>
    <row r="43" spans="1:34" ht="21.75" customHeight="1" x14ac:dyDescent="0.25">
      <c r="A43" s="320" t="s">
        <v>289</v>
      </c>
      <c r="B43" s="326">
        <f t="shared" ref="B43:M43" si="5">SUM(B39:B42)</f>
        <v>0</v>
      </c>
      <c r="C43" s="326">
        <f t="shared" si="5"/>
        <v>0</v>
      </c>
      <c r="D43" s="326">
        <f t="shared" si="5"/>
        <v>0</v>
      </c>
      <c r="E43" s="326">
        <f t="shared" si="5"/>
        <v>0</v>
      </c>
      <c r="F43" s="326">
        <f t="shared" si="5"/>
        <v>0</v>
      </c>
      <c r="G43" s="326">
        <f t="shared" si="5"/>
        <v>0</v>
      </c>
      <c r="H43" s="326">
        <f t="shared" si="5"/>
        <v>0</v>
      </c>
      <c r="I43" s="326">
        <f t="shared" si="5"/>
        <v>0</v>
      </c>
      <c r="J43" s="326">
        <f t="shared" si="5"/>
        <v>0</v>
      </c>
      <c r="K43" s="326">
        <f t="shared" si="5"/>
        <v>0</v>
      </c>
      <c r="L43" s="326">
        <f t="shared" si="5"/>
        <v>0</v>
      </c>
      <c r="M43" s="326">
        <f t="shared" si="5"/>
        <v>0</v>
      </c>
      <c r="N43" s="326">
        <f>SUM(B43:M43)</f>
        <v>0</v>
      </c>
      <c r="O43" s="322"/>
      <c r="P43" s="323"/>
      <c r="Q43" s="319"/>
      <c r="R43" s="319"/>
      <c r="S43" s="319"/>
      <c r="T43" s="319"/>
      <c r="U43" s="319"/>
      <c r="V43" s="319"/>
      <c r="W43" s="319"/>
      <c r="X43" s="319"/>
      <c r="Y43" s="319"/>
      <c r="Z43" s="319"/>
      <c r="AA43" s="319"/>
      <c r="AB43" s="319"/>
      <c r="AC43" s="319"/>
      <c r="AD43" s="319"/>
      <c r="AE43" s="319"/>
      <c r="AF43" s="319"/>
      <c r="AG43" s="319"/>
      <c r="AH43" s="319"/>
    </row>
    <row r="44" spans="1:34" ht="21.75" customHeight="1" x14ac:dyDescent="0.25">
      <c r="A44" s="324"/>
      <c r="B44" s="321"/>
      <c r="C44" s="321"/>
      <c r="D44" s="321"/>
      <c r="E44" s="321"/>
      <c r="F44" s="321"/>
      <c r="G44" s="321"/>
      <c r="H44" s="321"/>
      <c r="I44" s="321"/>
      <c r="J44" s="321"/>
      <c r="K44" s="321"/>
      <c r="L44" s="321"/>
      <c r="M44" s="321"/>
      <c r="N44" s="321"/>
      <c r="O44" s="322"/>
      <c r="P44" s="323"/>
      <c r="Q44" s="319"/>
      <c r="R44" s="319"/>
      <c r="S44" s="319"/>
      <c r="T44" s="319"/>
      <c r="U44" s="319"/>
      <c r="V44" s="319"/>
      <c r="W44" s="319"/>
      <c r="X44" s="319"/>
      <c r="Y44" s="319"/>
      <c r="Z44" s="319"/>
      <c r="AA44" s="319"/>
      <c r="AB44" s="319"/>
      <c r="AC44" s="319"/>
      <c r="AD44" s="319"/>
      <c r="AE44" s="319"/>
      <c r="AF44" s="319"/>
      <c r="AG44" s="319"/>
      <c r="AH44" s="319"/>
    </row>
    <row r="45" spans="1:34" ht="15" customHeight="1" x14ac:dyDescent="0.25">
      <c r="A45" s="335" t="s">
        <v>290</v>
      </c>
      <c r="B45" s="336"/>
      <c r="C45" s="336"/>
      <c r="D45" s="336"/>
      <c r="E45" s="336"/>
      <c r="F45" s="336"/>
      <c r="G45" s="336"/>
      <c r="H45" s="336"/>
      <c r="I45" s="336"/>
      <c r="J45" s="336"/>
      <c r="K45" s="336"/>
      <c r="L45" s="336"/>
      <c r="M45" s="336"/>
      <c r="N45" s="336"/>
      <c r="O45" s="337"/>
      <c r="P45" s="338"/>
      <c r="Q45" s="319"/>
      <c r="R45" s="319"/>
      <c r="S45" s="319"/>
      <c r="T45" s="319"/>
      <c r="U45" s="319"/>
      <c r="V45" s="319"/>
      <c r="W45" s="319"/>
      <c r="X45" s="319"/>
      <c r="Y45" s="319"/>
      <c r="Z45" s="319"/>
      <c r="AA45" s="319"/>
      <c r="AB45" s="319"/>
      <c r="AC45" s="319"/>
      <c r="AD45" s="319"/>
      <c r="AE45" s="319"/>
      <c r="AF45" s="319"/>
      <c r="AG45" s="319"/>
      <c r="AH45" s="319"/>
    </row>
    <row r="46" spans="1:34" ht="15" customHeight="1" x14ac:dyDescent="0.25">
      <c r="A46" s="324" t="s">
        <v>291</v>
      </c>
      <c r="B46" s="321"/>
      <c r="C46" s="321"/>
      <c r="D46" s="321"/>
      <c r="E46" s="321"/>
      <c r="F46" s="321"/>
      <c r="G46" s="321"/>
      <c r="H46" s="321"/>
      <c r="I46" s="321"/>
      <c r="J46" s="321"/>
      <c r="K46" s="321"/>
      <c r="L46" s="321"/>
      <c r="M46" s="321"/>
      <c r="N46" s="326">
        <f>SUM(B46:M46)</f>
        <v>0</v>
      </c>
      <c r="O46" s="322"/>
      <c r="P46" s="323"/>
      <c r="Q46" s="319"/>
      <c r="R46" s="319"/>
      <c r="S46" s="319"/>
      <c r="T46" s="319"/>
      <c r="U46" s="319"/>
      <c r="V46" s="319"/>
      <c r="W46" s="319"/>
      <c r="X46" s="319"/>
      <c r="Y46" s="319"/>
      <c r="Z46" s="319"/>
      <c r="AA46" s="319"/>
      <c r="AB46" s="319"/>
      <c r="AC46" s="319"/>
      <c r="AD46" s="319"/>
      <c r="AE46" s="319"/>
      <c r="AF46" s="319"/>
      <c r="AG46" s="319"/>
      <c r="AH46" s="319"/>
    </row>
    <row r="47" spans="1:34" ht="15" customHeight="1" x14ac:dyDescent="0.25">
      <c r="A47" s="324" t="s">
        <v>292</v>
      </c>
      <c r="B47" s="321"/>
      <c r="C47" s="321"/>
      <c r="D47" s="346"/>
      <c r="E47" s="346"/>
      <c r="F47" s="346"/>
      <c r="G47" s="346"/>
      <c r="H47" s="346"/>
      <c r="I47" s="346"/>
      <c r="J47" s="346"/>
      <c r="K47" s="321"/>
      <c r="L47" s="321"/>
      <c r="M47" s="321"/>
      <c r="N47" s="326">
        <f>SUM(B47:M47)</f>
        <v>0</v>
      </c>
      <c r="O47" s="322"/>
      <c r="P47" s="323"/>
      <c r="Q47" s="319"/>
      <c r="R47" s="319"/>
      <c r="S47" s="319"/>
      <c r="T47" s="319"/>
      <c r="U47" s="319"/>
      <c r="V47" s="319"/>
      <c r="W47" s="319"/>
      <c r="X47" s="319"/>
      <c r="Y47" s="319"/>
      <c r="Z47" s="319"/>
      <c r="AA47" s="319"/>
      <c r="AB47" s="319"/>
      <c r="AC47" s="319"/>
      <c r="AD47" s="319"/>
      <c r="AE47" s="319"/>
      <c r="AF47" s="319"/>
      <c r="AG47" s="319"/>
      <c r="AH47" s="319"/>
    </row>
    <row r="48" spans="1:34" ht="15" customHeight="1" x14ac:dyDescent="0.25">
      <c r="A48" s="324" t="s">
        <v>293</v>
      </c>
      <c r="B48" s="328"/>
      <c r="C48" s="328"/>
      <c r="D48" s="347"/>
      <c r="E48" s="321"/>
      <c r="F48" s="347"/>
      <c r="G48" s="347"/>
      <c r="H48" s="347"/>
      <c r="I48" s="321"/>
      <c r="J48" s="321"/>
      <c r="K48" s="321"/>
      <c r="L48" s="321"/>
      <c r="M48" s="321"/>
      <c r="N48" s="326">
        <f>SUM(C48:M48)</f>
        <v>0</v>
      </c>
      <c r="O48" s="322"/>
      <c r="P48" s="323"/>
      <c r="Q48" s="319"/>
      <c r="R48" s="319"/>
      <c r="S48" s="319"/>
      <c r="T48" s="319"/>
      <c r="U48" s="319"/>
      <c r="V48" s="319"/>
      <c r="W48" s="319"/>
      <c r="X48" s="319"/>
      <c r="Y48" s="319"/>
      <c r="Z48" s="319"/>
      <c r="AA48" s="319"/>
      <c r="AB48" s="319"/>
      <c r="AC48" s="319"/>
      <c r="AD48" s="319"/>
      <c r="AE48" s="319"/>
      <c r="AF48" s="319"/>
      <c r="AG48" s="319"/>
      <c r="AH48" s="319"/>
    </row>
    <row r="49" spans="1:34" ht="15" customHeight="1" x14ac:dyDescent="0.25">
      <c r="A49" s="324" t="s">
        <v>294</v>
      </c>
      <c r="B49" s="321"/>
      <c r="C49" s="321"/>
      <c r="D49" s="321"/>
      <c r="E49" s="321"/>
      <c r="F49" s="321"/>
      <c r="G49" s="321"/>
      <c r="H49" s="321"/>
      <c r="I49" s="321"/>
      <c r="J49" s="321"/>
      <c r="K49" s="321"/>
      <c r="L49" s="321"/>
      <c r="M49" s="321"/>
      <c r="N49" s="326">
        <f>SUM(B49:M49)</f>
        <v>0</v>
      </c>
      <c r="O49" s="322"/>
      <c r="P49" s="323"/>
      <c r="Q49" s="319"/>
      <c r="R49" s="319"/>
      <c r="S49" s="319"/>
      <c r="T49" s="319"/>
      <c r="U49" s="319"/>
      <c r="V49" s="319"/>
      <c r="W49" s="319"/>
      <c r="X49" s="319"/>
      <c r="Y49" s="319"/>
      <c r="Z49" s="319"/>
      <c r="AA49" s="319"/>
      <c r="AB49" s="319"/>
      <c r="AC49" s="319"/>
      <c r="AD49" s="319"/>
      <c r="AE49" s="319"/>
      <c r="AF49" s="319"/>
      <c r="AG49" s="319"/>
      <c r="AH49" s="319"/>
    </row>
    <row r="50" spans="1:34" ht="15" customHeight="1" x14ac:dyDescent="0.25">
      <c r="A50" s="324" t="s">
        <v>295</v>
      </c>
      <c r="B50" s="321"/>
      <c r="C50" s="321"/>
      <c r="D50" s="321"/>
      <c r="E50" s="321"/>
      <c r="F50" s="321"/>
      <c r="G50" s="321"/>
      <c r="H50" s="321"/>
      <c r="I50" s="321"/>
      <c r="J50" s="321"/>
      <c r="K50" s="321"/>
      <c r="L50" s="321"/>
      <c r="M50" s="321"/>
      <c r="N50" s="326">
        <f>SUM(B50:M50)</f>
        <v>0</v>
      </c>
      <c r="O50" s="322"/>
      <c r="P50" s="323"/>
      <c r="Q50" s="319"/>
      <c r="R50" s="319"/>
      <c r="S50" s="319"/>
      <c r="T50" s="319"/>
      <c r="U50" s="319"/>
      <c r="V50" s="319"/>
      <c r="W50" s="319"/>
      <c r="X50" s="319"/>
      <c r="Y50" s="319"/>
      <c r="Z50" s="319"/>
      <c r="AA50" s="319"/>
      <c r="AB50" s="319"/>
      <c r="AC50" s="319"/>
      <c r="AD50" s="319"/>
      <c r="AE50" s="319"/>
      <c r="AF50" s="319"/>
      <c r="AG50" s="319"/>
      <c r="AH50" s="319"/>
    </row>
    <row r="51" spans="1:34" ht="15" customHeight="1" x14ac:dyDescent="0.25">
      <c r="A51" s="320" t="s">
        <v>296</v>
      </c>
      <c r="B51" s="326">
        <f t="shared" ref="B51:M51" si="6">SUM(B46:B50)</f>
        <v>0</v>
      </c>
      <c r="C51" s="326">
        <f t="shared" si="6"/>
        <v>0</v>
      </c>
      <c r="D51" s="326">
        <f t="shared" si="6"/>
        <v>0</v>
      </c>
      <c r="E51" s="326">
        <f t="shared" si="6"/>
        <v>0</v>
      </c>
      <c r="F51" s="326">
        <f t="shared" si="6"/>
        <v>0</v>
      </c>
      <c r="G51" s="326">
        <f t="shared" si="6"/>
        <v>0</v>
      </c>
      <c r="H51" s="326">
        <f t="shared" si="6"/>
        <v>0</v>
      </c>
      <c r="I51" s="326">
        <f t="shared" si="6"/>
        <v>0</v>
      </c>
      <c r="J51" s="326">
        <f t="shared" si="6"/>
        <v>0</v>
      </c>
      <c r="K51" s="326">
        <f t="shared" si="6"/>
        <v>0</v>
      </c>
      <c r="L51" s="326">
        <f t="shared" si="6"/>
        <v>0</v>
      </c>
      <c r="M51" s="326">
        <f t="shared" si="6"/>
        <v>0</v>
      </c>
      <c r="N51" s="326">
        <f>SUM(B51:M51)</f>
        <v>0</v>
      </c>
      <c r="O51" s="322"/>
      <c r="P51" s="323"/>
      <c r="Q51" s="319"/>
      <c r="R51" s="319"/>
      <c r="S51" s="319"/>
      <c r="T51" s="319"/>
      <c r="U51" s="319"/>
      <c r="V51" s="319"/>
      <c r="W51" s="319"/>
      <c r="X51" s="319"/>
      <c r="Y51" s="319"/>
      <c r="Z51" s="319"/>
      <c r="AA51" s="319"/>
      <c r="AB51" s="319"/>
      <c r="AC51" s="319"/>
      <c r="AD51" s="319"/>
      <c r="AE51" s="319"/>
      <c r="AF51" s="319"/>
      <c r="AG51" s="319"/>
      <c r="AH51" s="319"/>
    </row>
    <row r="52" spans="1:34" ht="15" customHeight="1" x14ac:dyDescent="0.25">
      <c r="A52" s="324"/>
      <c r="B52" s="321"/>
      <c r="C52" s="321"/>
      <c r="D52" s="321"/>
      <c r="E52" s="321"/>
      <c r="F52" s="321"/>
      <c r="G52" s="321"/>
      <c r="H52" s="321"/>
      <c r="I52" s="321"/>
      <c r="J52" s="321"/>
      <c r="K52" s="321"/>
      <c r="L52" s="321"/>
      <c r="M52" s="321"/>
      <c r="N52" s="321"/>
      <c r="O52" s="322"/>
      <c r="P52" s="323"/>
      <c r="Q52" s="319"/>
      <c r="R52" s="319"/>
      <c r="S52" s="319"/>
      <c r="T52" s="319"/>
      <c r="U52" s="319"/>
      <c r="V52" s="319"/>
      <c r="W52" s="319"/>
      <c r="X52" s="319"/>
      <c r="Y52" s="319"/>
      <c r="Z52" s="319"/>
      <c r="AA52" s="319"/>
      <c r="AB52" s="319"/>
      <c r="AC52" s="319"/>
      <c r="AD52" s="319"/>
      <c r="AE52" s="319"/>
      <c r="AF52" s="319"/>
      <c r="AG52" s="319"/>
      <c r="AH52" s="319"/>
    </row>
    <row r="53" spans="1:34" ht="15" customHeight="1" x14ac:dyDescent="0.25">
      <c r="A53" s="329" t="s">
        <v>297</v>
      </c>
      <c r="B53" s="330"/>
      <c r="C53" s="330"/>
      <c r="D53" s="330"/>
      <c r="E53" s="330"/>
      <c r="F53" s="330"/>
      <c r="G53" s="330"/>
      <c r="H53" s="330"/>
      <c r="I53" s="330"/>
      <c r="J53" s="330"/>
      <c r="K53" s="330"/>
      <c r="L53" s="330"/>
      <c r="M53" s="330"/>
      <c r="N53" s="330"/>
      <c r="O53" s="331"/>
      <c r="P53" s="332"/>
      <c r="Q53" s="319"/>
      <c r="R53" s="319"/>
      <c r="S53" s="319"/>
      <c r="T53" s="319"/>
      <c r="U53" s="319"/>
      <c r="V53" s="319"/>
      <c r="W53" s="319"/>
      <c r="X53" s="319"/>
      <c r="Y53" s="319"/>
      <c r="Z53" s="319"/>
      <c r="AA53" s="319"/>
      <c r="AB53" s="319"/>
      <c r="AC53" s="319"/>
      <c r="AD53" s="319"/>
      <c r="AE53" s="319"/>
      <c r="AF53" s="319"/>
      <c r="AG53" s="319"/>
      <c r="AH53" s="319"/>
    </row>
    <row r="54" spans="1:34" ht="15" customHeight="1" x14ac:dyDescent="0.25">
      <c r="A54" s="324" t="s">
        <v>298</v>
      </c>
      <c r="B54" s="321"/>
      <c r="C54" s="321"/>
      <c r="D54" s="321"/>
      <c r="E54" s="333"/>
      <c r="F54" s="339"/>
      <c r="G54" s="339"/>
      <c r="H54" s="339"/>
      <c r="I54" s="339"/>
      <c r="J54" s="333"/>
      <c r="K54" s="321"/>
      <c r="L54" s="321"/>
      <c r="M54" s="321"/>
      <c r="N54" s="326">
        <f>SUM(B54:M54)</f>
        <v>0</v>
      </c>
      <c r="O54" s="322"/>
      <c r="P54" s="323"/>
      <c r="Q54" s="319"/>
      <c r="R54" s="319"/>
      <c r="S54" s="319"/>
      <c r="T54" s="319"/>
      <c r="U54" s="319"/>
      <c r="V54" s="319"/>
      <c r="W54" s="319"/>
      <c r="X54" s="319"/>
      <c r="Y54" s="319"/>
      <c r="Z54" s="319"/>
      <c r="AA54" s="319"/>
      <c r="AB54" s="319"/>
      <c r="AC54" s="319"/>
      <c r="AD54" s="319"/>
      <c r="AE54" s="319"/>
      <c r="AF54" s="319"/>
      <c r="AG54" s="319"/>
      <c r="AH54" s="319"/>
    </row>
    <row r="55" spans="1:34" ht="15" customHeight="1" x14ac:dyDescent="0.25">
      <c r="A55" s="324" t="s">
        <v>299</v>
      </c>
      <c r="B55" s="321"/>
      <c r="C55" s="321"/>
      <c r="D55" s="321"/>
      <c r="E55" s="321"/>
      <c r="F55" s="321"/>
      <c r="G55" s="321"/>
      <c r="H55" s="321"/>
      <c r="I55" s="321"/>
      <c r="J55" s="321"/>
      <c r="K55" s="321"/>
      <c r="L55" s="321"/>
      <c r="M55" s="321"/>
      <c r="N55" s="326">
        <f>SUM(B55:M55)</f>
        <v>0</v>
      </c>
      <c r="O55" s="322"/>
      <c r="P55" s="323"/>
      <c r="Q55" s="319"/>
      <c r="R55" s="319"/>
      <c r="S55" s="319"/>
      <c r="T55" s="319"/>
      <c r="U55" s="319"/>
      <c r="V55" s="319"/>
      <c r="W55" s="319"/>
      <c r="X55" s="319"/>
      <c r="Y55" s="319"/>
      <c r="Z55" s="319"/>
      <c r="AA55" s="319"/>
      <c r="AB55" s="319"/>
      <c r="AC55" s="319"/>
      <c r="AD55" s="319"/>
      <c r="AE55" s="319"/>
      <c r="AF55" s="319"/>
      <c r="AG55" s="319"/>
      <c r="AH55" s="319"/>
    </row>
    <row r="56" spans="1:34" ht="15" customHeight="1" x14ac:dyDescent="0.25">
      <c r="A56" s="324" t="s">
        <v>300</v>
      </c>
      <c r="B56" s="321"/>
      <c r="C56" s="321"/>
      <c r="D56" s="321"/>
      <c r="E56" s="321"/>
      <c r="F56" s="321"/>
      <c r="G56" s="321"/>
      <c r="H56" s="321"/>
      <c r="I56" s="321"/>
      <c r="J56" s="321"/>
      <c r="K56" s="321"/>
      <c r="L56" s="321"/>
      <c r="M56" s="321"/>
      <c r="N56" s="326">
        <f>SUM(B56:M56)</f>
        <v>0</v>
      </c>
      <c r="O56" s="322"/>
      <c r="P56" s="323"/>
      <c r="Q56" s="319"/>
      <c r="R56" s="319"/>
      <c r="S56" s="319"/>
      <c r="T56" s="319"/>
      <c r="U56" s="319"/>
      <c r="V56" s="319"/>
      <c r="W56" s="319"/>
      <c r="X56" s="319"/>
      <c r="Y56" s="319"/>
      <c r="Z56" s="319"/>
      <c r="AA56" s="319"/>
      <c r="AB56" s="319"/>
      <c r="AC56" s="319"/>
      <c r="AD56" s="319"/>
      <c r="AE56" s="319"/>
      <c r="AF56" s="319"/>
      <c r="AG56" s="319"/>
      <c r="AH56" s="319"/>
    </row>
    <row r="57" spans="1:34" ht="15" customHeight="1" x14ac:dyDescent="0.25">
      <c r="A57" s="320" t="s">
        <v>301</v>
      </c>
      <c r="B57" s="326">
        <f t="shared" ref="B57:M57" si="7">SUM(B54:B56)</f>
        <v>0</v>
      </c>
      <c r="C57" s="326">
        <f t="shared" si="7"/>
        <v>0</v>
      </c>
      <c r="D57" s="326">
        <f t="shared" si="7"/>
        <v>0</v>
      </c>
      <c r="E57" s="326">
        <f t="shared" si="7"/>
        <v>0</v>
      </c>
      <c r="F57" s="326">
        <f t="shared" si="7"/>
        <v>0</v>
      </c>
      <c r="G57" s="326">
        <f t="shared" si="7"/>
        <v>0</v>
      </c>
      <c r="H57" s="326">
        <f t="shared" si="7"/>
        <v>0</v>
      </c>
      <c r="I57" s="326">
        <f t="shared" si="7"/>
        <v>0</v>
      </c>
      <c r="J57" s="326">
        <f t="shared" si="7"/>
        <v>0</v>
      </c>
      <c r="K57" s="326">
        <f t="shared" si="7"/>
        <v>0</v>
      </c>
      <c r="L57" s="326">
        <f t="shared" si="7"/>
        <v>0</v>
      </c>
      <c r="M57" s="326">
        <f t="shared" si="7"/>
        <v>0</v>
      </c>
      <c r="N57" s="326">
        <f>SUM(B57:M57)</f>
        <v>0</v>
      </c>
      <c r="O57" s="322"/>
      <c r="P57" s="323"/>
      <c r="Q57" s="319"/>
      <c r="R57" s="319"/>
      <c r="S57" s="319"/>
      <c r="T57" s="319"/>
      <c r="U57" s="319"/>
      <c r="V57" s="319"/>
      <c r="W57" s="319"/>
      <c r="X57" s="319"/>
      <c r="Y57" s="319"/>
      <c r="Z57" s="319"/>
      <c r="AA57" s="319"/>
      <c r="AB57" s="319"/>
      <c r="AC57" s="319"/>
      <c r="AD57" s="319"/>
      <c r="AE57" s="319"/>
      <c r="AF57" s="319"/>
      <c r="AG57" s="319"/>
      <c r="AH57" s="319"/>
    </row>
    <row r="58" spans="1:34" ht="15" customHeight="1" x14ac:dyDescent="0.25">
      <c r="A58" s="324"/>
      <c r="B58" s="321"/>
      <c r="C58" s="321"/>
      <c r="D58" s="321"/>
      <c r="E58" s="321"/>
      <c r="F58" s="321"/>
      <c r="G58" s="321"/>
      <c r="H58" s="321"/>
      <c r="I58" s="321"/>
      <c r="J58" s="321"/>
      <c r="K58" s="321"/>
      <c r="L58" s="321"/>
      <c r="M58" s="321"/>
      <c r="N58" s="321"/>
      <c r="O58" s="322"/>
      <c r="P58" s="323"/>
      <c r="Q58" s="319"/>
      <c r="R58" s="319"/>
      <c r="S58" s="319"/>
      <c r="T58" s="319"/>
      <c r="U58" s="319"/>
      <c r="V58" s="319"/>
      <c r="W58" s="319"/>
      <c r="X58" s="319"/>
      <c r="Y58" s="319"/>
      <c r="Z58" s="319"/>
      <c r="AA58" s="319"/>
      <c r="AB58" s="319"/>
      <c r="AC58" s="319"/>
      <c r="AD58" s="319"/>
      <c r="AE58" s="319"/>
      <c r="AF58" s="319"/>
      <c r="AG58" s="319"/>
      <c r="AH58" s="319"/>
    </row>
    <row r="59" spans="1:34" ht="15" customHeight="1" x14ac:dyDescent="0.25">
      <c r="A59" s="335" t="s">
        <v>302</v>
      </c>
      <c r="B59" s="336"/>
      <c r="C59" s="336"/>
      <c r="D59" s="336"/>
      <c r="E59" s="336"/>
      <c r="F59" s="336"/>
      <c r="G59" s="336"/>
      <c r="H59" s="336"/>
      <c r="I59" s="336"/>
      <c r="J59" s="336"/>
      <c r="K59" s="336"/>
      <c r="L59" s="336"/>
      <c r="M59" s="336"/>
      <c r="N59" s="336"/>
      <c r="O59" s="337"/>
      <c r="P59" s="338"/>
      <c r="Q59" s="319"/>
      <c r="R59" s="319"/>
      <c r="S59" s="319"/>
      <c r="T59" s="319"/>
      <c r="U59" s="319"/>
      <c r="V59" s="319"/>
      <c r="W59" s="319"/>
      <c r="X59" s="319"/>
      <c r="Y59" s="319"/>
      <c r="Z59" s="319"/>
      <c r="AA59" s="319"/>
      <c r="AB59" s="319"/>
      <c r="AC59" s="319"/>
      <c r="AD59" s="319"/>
      <c r="AE59" s="319"/>
      <c r="AF59" s="319"/>
      <c r="AG59" s="319"/>
      <c r="AH59" s="319"/>
    </row>
    <row r="60" spans="1:34" ht="15" customHeight="1" x14ac:dyDescent="0.25">
      <c r="A60" s="324" t="s">
        <v>303</v>
      </c>
      <c r="B60" s="321"/>
      <c r="C60" s="321"/>
      <c r="D60" s="321"/>
      <c r="E60" s="321"/>
      <c r="F60" s="321"/>
      <c r="G60" s="321"/>
      <c r="H60" s="321"/>
      <c r="I60" s="321"/>
      <c r="J60" s="321"/>
      <c r="K60" s="321"/>
      <c r="L60" s="321"/>
      <c r="M60" s="321"/>
      <c r="N60" s="326">
        <f>SUM(B60:M60)</f>
        <v>0</v>
      </c>
      <c r="O60" s="322"/>
      <c r="P60" s="323"/>
      <c r="Q60" s="319"/>
      <c r="R60" s="319"/>
      <c r="S60" s="319"/>
      <c r="T60" s="319"/>
      <c r="U60" s="319"/>
      <c r="V60" s="319"/>
      <c r="W60" s="319"/>
      <c r="X60" s="319"/>
      <c r="Y60" s="319"/>
      <c r="Z60" s="319"/>
      <c r="AA60" s="319"/>
      <c r="AB60" s="319"/>
      <c r="AC60" s="319"/>
      <c r="AD60" s="319"/>
      <c r="AE60" s="319"/>
      <c r="AF60" s="319"/>
      <c r="AG60" s="319"/>
      <c r="AH60" s="319"/>
    </row>
    <row r="61" spans="1:34" ht="15" customHeight="1" x14ac:dyDescent="0.25">
      <c r="A61" s="320" t="s">
        <v>304</v>
      </c>
      <c r="B61" s="326">
        <f t="shared" ref="B61:N61" si="8">SUM(B60)</f>
        <v>0</v>
      </c>
      <c r="C61" s="326">
        <f t="shared" si="8"/>
        <v>0</v>
      </c>
      <c r="D61" s="326">
        <f t="shared" si="8"/>
        <v>0</v>
      </c>
      <c r="E61" s="326">
        <f t="shared" si="8"/>
        <v>0</v>
      </c>
      <c r="F61" s="326">
        <f t="shared" si="8"/>
        <v>0</v>
      </c>
      <c r="G61" s="326">
        <f t="shared" si="8"/>
        <v>0</v>
      </c>
      <c r="H61" s="326">
        <f t="shared" si="8"/>
        <v>0</v>
      </c>
      <c r="I61" s="326">
        <f t="shared" si="8"/>
        <v>0</v>
      </c>
      <c r="J61" s="326">
        <f t="shared" si="8"/>
        <v>0</v>
      </c>
      <c r="K61" s="326">
        <f t="shared" si="8"/>
        <v>0</v>
      </c>
      <c r="L61" s="326">
        <f t="shared" si="8"/>
        <v>0</v>
      </c>
      <c r="M61" s="326">
        <f t="shared" si="8"/>
        <v>0</v>
      </c>
      <c r="N61" s="326">
        <f t="shared" si="8"/>
        <v>0</v>
      </c>
      <c r="O61" s="322"/>
      <c r="P61" s="323"/>
      <c r="Q61" s="319"/>
      <c r="R61" s="319"/>
      <c r="S61" s="319"/>
      <c r="T61" s="319"/>
      <c r="U61" s="319"/>
      <c r="V61" s="319"/>
      <c r="W61" s="319"/>
      <c r="X61" s="319"/>
      <c r="Y61" s="319"/>
      <c r="Z61" s="319"/>
      <c r="AA61" s="319"/>
      <c r="AB61" s="319"/>
      <c r="AC61" s="319"/>
      <c r="AD61" s="319"/>
      <c r="AE61" s="319"/>
      <c r="AF61" s="319"/>
      <c r="AG61" s="319"/>
      <c r="AH61" s="319"/>
    </row>
    <row r="62" spans="1:34" ht="15" customHeight="1" x14ac:dyDescent="0.25">
      <c r="A62" s="324"/>
      <c r="B62" s="321"/>
      <c r="C62" s="321"/>
      <c r="D62" s="321"/>
      <c r="E62" s="321"/>
      <c r="F62" s="321"/>
      <c r="G62" s="321"/>
      <c r="H62" s="321"/>
      <c r="I62" s="321"/>
      <c r="J62" s="321"/>
      <c r="K62" s="321"/>
      <c r="L62" s="321"/>
      <c r="M62" s="321"/>
      <c r="N62" s="321"/>
      <c r="O62" s="322"/>
      <c r="P62" s="323"/>
      <c r="Q62" s="319"/>
      <c r="R62" s="319"/>
      <c r="S62" s="319"/>
      <c r="T62" s="319"/>
      <c r="U62" s="319"/>
      <c r="V62" s="319"/>
      <c r="W62" s="319"/>
      <c r="X62" s="319"/>
      <c r="Y62" s="319"/>
      <c r="Z62" s="319"/>
      <c r="AA62" s="319"/>
      <c r="AB62" s="319"/>
      <c r="AC62" s="319"/>
      <c r="AD62" s="319"/>
      <c r="AE62" s="319"/>
      <c r="AF62" s="319"/>
      <c r="AG62" s="319"/>
      <c r="AH62" s="319"/>
    </row>
    <row r="63" spans="1:34" ht="15" customHeight="1" x14ac:dyDescent="0.25">
      <c r="A63" s="329" t="s">
        <v>305</v>
      </c>
      <c r="B63" s="330"/>
      <c r="C63" s="330"/>
      <c r="D63" s="330"/>
      <c r="E63" s="330"/>
      <c r="F63" s="330"/>
      <c r="G63" s="330"/>
      <c r="H63" s="330"/>
      <c r="I63" s="330"/>
      <c r="J63" s="330"/>
      <c r="K63" s="330"/>
      <c r="L63" s="330"/>
      <c r="M63" s="330"/>
      <c r="N63" s="330"/>
      <c r="O63" s="331"/>
      <c r="P63" s="332"/>
      <c r="Q63" s="319"/>
      <c r="R63" s="319"/>
      <c r="S63" s="319"/>
      <c r="T63" s="319"/>
      <c r="U63" s="319"/>
      <c r="V63" s="319"/>
      <c r="W63" s="319"/>
      <c r="X63" s="319"/>
      <c r="Y63" s="319"/>
      <c r="Z63" s="319"/>
      <c r="AA63" s="319"/>
      <c r="AB63" s="319"/>
      <c r="AC63" s="319"/>
      <c r="AD63" s="319"/>
      <c r="AE63" s="319"/>
      <c r="AF63" s="319"/>
      <c r="AG63" s="319"/>
      <c r="AH63" s="319"/>
    </row>
    <row r="64" spans="1:34" ht="15" customHeight="1" x14ac:dyDescent="0.25">
      <c r="A64" s="319" t="s">
        <v>306</v>
      </c>
      <c r="B64" s="342"/>
      <c r="C64" s="342"/>
      <c r="D64" s="342"/>
      <c r="E64" s="342"/>
      <c r="F64" s="342"/>
      <c r="G64" s="342"/>
      <c r="H64" s="342"/>
      <c r="I64" s="342"/>
      <c r="J64" s="342"/>
      <c r="K64" s="342"/>
      <c r="L64" s="342"/>
      <c r="M64" s="342"/>
      <c r="N64" s="348">
        <f t="shared" ref="N64:N71" si="9">SUM(B64:M64)</f>
        <v>0</v>
      </c>
      <c r="O64" s="322"/>
      <c r="P64" s="323"/>
      <c r="Q64" s="319"/>
      <c r="R64" s="319"/>
      <c r="S64" s="319"/>
      <c r="T64" s="319"/>
      <c r="U64" s="319"/>
      <c r="V64" s="319"/>
      <c r="W64" s="319"/>
      <c r="X64" s="319"/>
      <c r="Y64" s="319"/>
      <c r="Z64" s="319"/>
      <c r="AA64" s="319"/>
      <c r="AB64" s="319"/>
      <c r="AC64" s="319"/>
      <c r="AD64" s="319"/>
      <c r="AE64" s="319"/>
      <c r="AF64" s="319"/>
      <c r="AG64" s="319"/>
      <c r="AH64" s="319"/>
    </row>
    <row r="65" spans="1:34" ht="15" customHeight="1" x14ac:dyDescent="0.25">
      <c r="A65" s="349" t="s">
        <v>307</v>
      </c>
      <c r="B65" s="342"/>
      <c r="C65" s="342"/>
      <c r="D65" s="342"/>
      <c r="E65" s="342"/>
      <c r="F65" s="342"/>
      <c r="G65" s="342"/>
      <c r="H65" s="342"/>
      <c r="I65" s="342"/>
      <c r="J65" s="342"/>
      <c r="K65" s="342"/>
      <c r="L65" s="342"/>
      <c r="M65" s="342"/>
      <c r="N65" s="348">
        <f t="shared" si="9"/>
        <v>0</v>
      </c>
      <c r="O65" s="322"/>
      <c r="P65" s="323"/>
      <c r="Q65" s="319"/>
      <c r="R65" s="319"/>
      <c r="S65" s="319"/>
      <c r="T65" s="319"/>
      <c r="U65" s="319"/>
      <c r="V65" s="319"/>
      <c r="W65" s="319"/>
      <c r="X65" s="319"/>
      <c r="Y65" s="319"/>
      <c r="Z65" s="319"/>
      <c r="AA65" s="319"/>
      <c r="AB65" s="319"/>
      <c r="AC65" s="319"/>
      <c r="AD65" s="319"/>
      <c r="AE65" s="319"/>
      <c r="AF65" s="319"/>
      <c r="AG65" s="319"/>
      <c r="AH65" s="319"/>
    </row>
    <row r="66" spans="1:34" ht="15" customHeight="1" x14ac:dyDescent="0.25">
      <c r="A66" s="349" t="s">
        <v>308</v>
      </c>
      <c r="B66" s="321"/>
      <c r="C66" s="321"/>
      <c r="D66" s="321"/>
      <c r="E66" s="321"/>
      <c r="F66" s="321"/>
      <c r="G66" s="321"/>
      <c r="H66" s="321"/>
      <c r="I66" s="321"/>
      <c r="J66" s="321"/>
      <c r="K66" s="321"/>
      <c r="L66" s="321"/>
      <c r="M66" s="321"/>
      <c r="N66" s="326">
        <f t="shared" si="9"/>
        <v>0</v>
      </c>
      <c r="O66" s="322"/>
      <c r="P66" s="323"/>
      <c r="Q66" s="319"/>
      <c r="R66" s="319"/>
      <c r="S66" s="319"/>
      <c r="T66" s="319"/>
      <c r="U66" s="319"/>
      <c r="V66" s="319"/>
      <c r="W66" s="319"/>
      <c r="X66" s="319"/>
      <c r="Y66" s="319"/>
      <c r="Z66" s="319"/>
      <c r="AA66" s="319"/>
      <c r="AB66" s="319"/>
      <c r="AC66" s="319"/>
      <c r="AD66" s="319"/>
      <c r="AE66" s="319"/>
      <c r="AF66" s="319"/>
      <c r="AG66" s="319"/>
      <c r="AH66" s="319"/>
    </row>
    <row r="67" spans="1:34" ht="15" customHeight="1" x14ac:dyDescent="0.25">
      <c r="A67" s="324" t="s">
        <v>309</v>
      </c>
      <c r="B67" s="321"/>
      <c r="C67" s="321"/>
      <c r="D67" s="321"/>
      <c r="E67" s="321"/>
      <c r="F67" s="321"/>
      <c r="G67" s="321"/>
      <c r="H67" s="321"/>
      <c r="I67" s="321"/>
      <c r="J67" s="321"/>
      <c r="K67" s="321"/>
      <c r="L67" s="321"/>
      <c r="M67" s="321"/>
      <c r="N67" s="348">
        <f t="shared" si="9"/>
        <v>0</v>
      </c>
      <c r="O67" s="322"/>
      <c r="P67" s="323"/>
      <c r="Q67" s="319"/>
      <c r="R67" s="319"/>
      <c r="S67" s="319"/>
      <c r="T67" s="319"/>
      <c r="U67" s="319"/>
      <c r="V67" s="319"/>
      <c r="W67" s="319"/>
      <c r="X67" s="319"/>
      <c r="Y67" s="319"/>
      <c r="Z67" s="319"/>
      <c r="AA67" s="319"/>
      <c r="AB67" s="319"/>
      <c r="AC67" s="319"/>
      <c r="AD67" s="319"/>
      <c r="AE67" s="319"/>
      <c r="AF67" s="319"/>
      <c r="AG67" s="319"/>
      <c r="AH67" s="319"/>
    </row>
    <row r="68" spans="1:34" ht="15" customHeight="1" x14ac:dyDescent="0.25">
      <c r="A68" s="324" t="s">
        <v>310</v>
      </c>
      <c r="B68" s="321"/>
      <c r="C68" s="321"/>
      <c r="D68" s="321"/>
      <c r="E68" s="321"/>
      <c r="F68" s="321"/>
      <c r="G68" s="321"/>
      <c r="H68" s="321"/>
      <c r="I68" s="321"/>
      <c r="J68" s="321"/>
      <c r="K68" s="321"/>
      <c r="L68" s="321"/>
      <c r="M68" s="321"/>
      <c r="N68" s="348">
        <f t="shared" si="9"/>
        <v>0</v>
      </c>
      <c r="O68" s="322"/>
      <c r="P68" s="323"/>
      <c r="Q68" s="319"/>
      <c r="R68" s="319"/>
      <c r="S68" s="319"/>
      <c r="T68" s="319"/>
      <c r="U68" s="319"/>
      <c r="V68" s="319"/>
      <c r="W68" s="319"/>
      <c r="X68" s="319"/>
      <c r="Y68" s="319"/>
      <c r="Z68" s="319"/>
      <c r="AA68" s="319"/>
      <c r="AB68" s="319"/>
      <c r="AC68" s="319"/>
      <c r="AD68" s="319"/>
      <c r="AE68" s="319"/>
      <c r="AF68" s="319"/>
      <c r="AG68" s="319"/>
      <c r="AH68" s="319"/>
    </row>
    <row r="69" spans="1:34" ht="15" customHeight="1" x14ac:dyDescent="0.25">
      <c r="A69" s="324" t="s">
        <v>311</v>
      </c>
      <c r="B69" s="321"/>
      <c r="C69" s="321"/>
      <c r="D69" s="321"/>
      <c r="E69" s="321"/>
      <c r="F69" s="321"/>
      <c r="G69" s="321"/>
      <c r="H69" s="321"/>
      <c r="I69" s="321"/>
      <c r="J69" s="321"/>
      <c r="K69" s="321"/>
      <c r="L69" s="321"/>
      <c r="M69" s="321"/>
      <c r="N69" s="326">
        <f t="shared" si="9"/>
        <v>0</v>
      </c>
      <c r="O69" s="322"/>
      <c r="P69" s="323"/>
      <c r="Q69" s="319"/>
      <c r="R69" s="319"/>
      <c r="S69" s="319"/>
      <c r="T69" s="319"/>
      <c r="U69" s="319"/>
      <c r="V69" s="319"/>
      <c r="W69" s="319"/>
      <c r="X69" s="319"/>
      <c r="Y69" s="319"/>
      <c r="Z69" s="319"/>
      <c r="AA69" s="319"/>
      <c r="AB69" s="319"/>
      <c r="AC69" s="319"/>
      <c r="AD69" s="319"/>
      <c r="AE69" s="319"/>
      <c r="AF69" s="319"/>
      <c r="AG69" s="319"/>
      <c r="AH69" s="319"/>
    </row>
    <row r="70" spans="1:34" ht="15" customHeight="1" x14ac:dyDescent="0.25">
      <c r="A70" s="324" t="s">
        <v>312</v>
      </c>
      <c r="B70" s="321"/>
      <c r="C70" s="321"/>
      <c r="D70" s="321"/>
      <c r="E70" s="321"/>
      <c r="F70" s="321"/>
      <c r="G70" s="321"/>
      <c r="H70" s="321"/>
      <c r="I70" s="321"/>
      <c r="J70" s="321"/>
      <c r="K70" s="321"/>
      <c r="L70" s="321"/>
      <c r="M70" s="321"/>
      <c r="N70" s="326">
        <f t="shared" si="9"/>
        <v>0</v>
      </c>
      <c r="O70" s="322"/>
      <c r="P70" s="323"/>
      <c r="Q70" s="319"/>
      <c r="R70" s="319"/>
      <c r="S70" s="319"/>
      <c r="T70" s="319"/>
      <c r="U70" s="319"/>
      <c r="V70" s="319"/>
      <c r="W70" s="319"/>
      <c r="X70" s="319"/>
      <c r="Y70" s="319"/>
      <c r="Z70" s="319"/>
      <c r="AA70" s="319"/>
      <c r="AB70" s="319"/>
      <c r="AC70" s="319"/>
      <c r="AD70" s="319"/>
      <c r="AE70" s="319"/>
      <c r="AF70" s="319"/>
      <c r="AG70" s="319"/>
      <c r="AH70" s="319"/>
    </row>
    <row r="71" spans="1:34" ht="15" customHeight="1" x14ac:dyDescent="0.25">
      <c r="A71" s="324" t="s">
        <v>313</v>
      </c>
      <c r="B71" s="321"/>
      <c r="C71" s="321"/>
      <c r="D71" s="321"/>
      <c r="E71" s="321"/>
      <c r="F71" s="321"/>
      <c r="G71" s="321"/>
      <c r="H71" s="321"/>
      <c r="I71" s="321"/>
      <c r="J71" s="321"/>
      <c r="K71" s="321"/>
      <c r="L71" s="321"/>
      <c r="M71" s="321"/>
      <c r="N71" s="326">
        <f t="shared" si="9"/>
        <v>0</v>
      </c>
      <c r="O71" s="322"/>
      <c r="P71" s="323"/>
      <c r="Q71" s="319"/>
      <c r="R71" s="319"/>
      <c r="S71" s="319"/>
      <c r="T71" s="319"/>
      <c r="U71" s="319"/>
      <c r="V71" s="319"/>
      <c r="W71" s="319"/>
      <c r="X71" s="319"/>
      <c r="Y71" s="319"/>
      <c r="Z71" s="319"/>
      <c r="AA71" s="319"/>
      <c r="AB71" s="319"/>
      <c r="AC71" s="319"/>
      <c r="AD71" s="319"/>
      <c r="AE71" s="319"/>
      <c r="AF71" s="319"/>
      <c r="AG71" s="319"/>
      <c r="AH71" s="319"/>
    </row>
    <row r="72" spans="1:34" ht="15" customHeight="1" x14ac:dyDescent="0.25">
      <c r="A72" s="320" t="s">
        <v>314</v>
      </c>
      <c r="B72" s="326">
        <f t="shared" ref="B72:N72" si="10">SUM(B64:B71)</f>
        <v>0</v>
      </c>
      <c r="C72" s="326">
        <f t="shared" si="10"/>
        <v>0</v>
      </c>
      <c r="D72" s="326">
        <f t="shared" si="10"/>
        <v>0</v>
      </c>
      <c r="E72" s="326">
        <f t="shared" si="10"/>
        <v>0</v>
      </c>
      <c r="F72" s="326">
        <f t="shared" si="10"/>
        <v>0</v>
      </c>
      <c r="G72" s="326">
        <f t="shared" si="10"/>
        <v>0</v>
      </c>
      <c r="H72" s="326">
        <f t="shared" si="10"/>
        <v>0</v>
      </c>
      <c r="I72" s="326">
        <f t="shared" si="10"/>
        <v>0</v>
      </c>
      <c r="J72" s="326">
        <f t="shared" si="10"/>
        <v>0</v>
      </c>
      <c r="K72" s="326">
        <f t="shared" si="10"/>
        <v>0</v>
      </c>
      <c r="L72" s="326">
        <f t="shared" si="10"/>
        <v>0</v>
      </c>
      <c r="M72" s="326">
        <f t="shared" si="10"/>
        <v>0</v>
      </c>
      <c r="N72" s="326">
        <f t="shared" si="10"/>
        <v>0</v>
      </c>
      <c r="O72" s="322"/>
      <c r="P72" s="323"/>
      <c r="Q72" s="319"/>
      <c r="R72" s="319"/>
      <c r="S72" s="319"/>
      <c r="T72" s="319"/>
      <c r="U72" s="319"/>
      <c r="V72" s="319"/>
      <c r="W72" s="319"/>
      <c r="X72" s="319"/>
      <c r="Y72" s="319"/>
      <c r="Z72" s="319"/>
      <c r="AA72" s="319"/>
      <c r="AB72" s="319"/>
      <c r="AC72" s="319"/>
      <c r="AD72" s="319"/>
      <c r="AE72" s="319"/>
      <c r="AF72" s="319"/>
      <c r="AG72" s="319"/>
      <c r="AH72" s="319"/>
    </row>
    <row r="73" spans="1:34" ht="15" customHeight="1" x14ac:dyDescent="0.25">
      <c r="A73" s="324"/>
      <c r="B73" s="321"/>
      <c r="C73" s="321"/>
      <c r="D73" s="321"/>
      <c r="E73" s="321"/>
      <c r="F73" s="321"/>
      <c r="G73" s="321"/>
      <c r="H73" s="321"/>
      <c r="I73" s="321"/>
      <c r="J73" s="321"/>
      <c r="K73" s="321"/>
      <c r="L73" s="321"/>
      <c r="M73" s="321"/>
      <c r="N73" s="321"/>
      <c r="O73" s="322"/>
      <c r="P73" s="323"/>
      <c r="Q73" s="319"/>
      <c r="R73" s="319"/>
      <c r="S73" s="319"/>
      <c r="T73" s="319"/>
      <c r="U73" s="319"/>
      <c r="V73" s="319"/>
      <c r="W73" s="319"/>
      <c r="X73" s="319"/>
      <c r="Y73" s="319"/>
      <c r="Z73" s="319"/>
      <c r="AA73" s="319"/>
      <c r="AB73" s="319"/>
      <c r="AC73" s="319"/>
      <c r="AD73" s="319"/>
      <c r="AE73" s="319"/>
      <c r="AF73" s="319"/>
      <c r="AG73" s="319"/>
      <c r="AH73" s="319"/>
    </row>
    <row r="74" spans="1:34" ht="15" customHeight="1" x14ac:dyDescent="0.25">
      <c r="A74" s="324"/>
      <c r="B74" s="350" t="s">
        <v>167</v>
      </c>
      <c r="C74" s="350" t="s">
        <v>168</v>
      </c>
      <c r="D74" s="350" t="s">
        <v>169</v>
      </c>
      <c r="E74" s="350" t="s">
        <v>170</v>
      </c>
      <c r="F74" s="350" t="s">
        <v>172</v>
      </c>
      <c r="G74" s="350" t="s">
        <v>173</v>
      </c>
      <c r="H74" s="350" t="s">
        <v>174</v>
      </c>
      <c r="I74" s="350" t="s">
        <v>175</v>
      </c>
      <c r="J74" s="350" t="s">
        <v>176</v>
      </c>
      <c r="K74" s="350" t="s">
        <v>177</v>
      </c>
      <c r="L74" s="350" t="s">
        <v>178</v>
      </c>
      <c r="M74" s="350" t="s">
        <v>179</v>
      </c>
      <c r="N74" s="351" t="s">
        <v>136</v>
      </c>
      <c r="O74" s="352"/>
      <c r="P74" s="323"/>
      <c r="Q74" s="319"/>
      <c r="R74" s="319"/>
      <c r="S74" s="319"/>
      <c r="T74" s="319"/>
      <c r="U74" s="319"/>
      <c r="V74" s="319"/>
      <c r="W74" s="319"/>
      <c r="X74" s="319"/>
      <c r="Y74" s="319"/>
      <c r="Z74" s="319"/>
      <c r="AA74" s="319"/>
      <c r="AB74" s="319"/>
      <c r="AC74" s="319"/>
      <c r="AD74" s="319"/>
      <c r="AE74" s="319"/>
      <c r="AF74" s="319"/>
      <c r="AG74" s="319"/>
      <c r="AH74" s="319"/>
    </row>
    <row r="75" spans="1:34" ht="15" customHeight="1" x14ac:dyDescent="0.25">
      <c r="A75" s="335" t="s">
        <v>315</v>
      </c>
      <c r="B75" s="336"/>
      <c r="C75" s="336"/>
      <c r="D75" s="336"/>
      <c r="E75" s="336"/>
      <c r="F75" s="336"/>
      <c r="G75" s="336"/>
      <c r="H75" s="336"/>
      <c r="I75" s="336"/>
      <c r="J75" s="336"/>
      <c r="K75" s="336"/>
      <c r="L75" s="336"/>
      <c r="M75" s="336"/>
      <c r="N75" s="336"/>
      <c r="O75" s="337"/>
      <c r="P75" s="338"/>
      <c r="Q75" s="319"/>
      <c r="R75" s="319"/>
      <c r="S75" s="319"/>
      <c r="T75" s="319"/>
      <c r="U75" s="319"/>
      <c r="V75" s="319"/>
      <c r="W75" s="319"/>
      <c r="X75" s="319"/>
      <c r="Y75" s="319"/>
      <c r="Z75" s="319"/>
      <c r="AA75" s="319"/>
      <c r="AB75" s="319"/>
      <c r="AC75" s="319"/>
      <c r="AD75" s="319"/>
      <c r="AE75" s="319"/>
      <c r="AF75" s="319"/>
      <c r="AG75" s="319"/>
      <c r="AH75" s="319"/>
    </row>
    <row r="76" spans="1:34" ht="15" customHeight="1" x14ac:dyDescent="0.25">
      <c r="A76" s="324" t="s">
        <v>316</v>
      </c>
      <c r="B76" s="321"/>
      <c r="C76" s="321"/>
      <c r="D76" s="321"/>
      <c r="E76" s="321"/>
      <c r="F76" s="321"/>
      <c r="G76" s="321"/>
      <c r="H76" s="321"/>
      <c r="I76" s="321"/>
      <c r="J76" s="321"/>
      <c r="K76" s="321"/>
      <c r="L76" s="321"/>
      <c r="M76" s="321"/>
      <c r="N76" s="326">
        <f t="shared" ref="N76:N85" si="11">SUM(B76:M76)</f>
        <v>0</v>
      </c>
      <c r="O76" s="322"/>
      <c r="P76" s="323"/>
      <c r="Q76" s="319"/>
      <c r="R76" s="319"/>
      <c r="S76" s="319"/>
      <c r="T76" s="319"/>
      <c r="U76" s="319"/>
      <c r="V76" s="319"/>
      <c r="W76" s="319"/>
      <c r="X76" s="319"/>
      <c r="Y76" s="319"/>
      <c r="Z76" s="319"/>
      <c r="AA76" s="319"/>
      <c r="AB76" s="319"/>
      <c r="AC76" s="319"/>
      <c r="AD76" s="319"/>
      <c r="AE76" s="319"/>
      <c r="AF76" s="319"/>
      <c r="AG76" s="319"/>
      <c r="AH76" s="319"/>
    </row>
    <row r="77" spans="1:34" ht="15" customHeight="1" x14ac:dyDescent="0.25">
      <c r="A77" s="324" t="s">
        <v>317</v>
      </c>
      <c r="B77" s="321"/>
      <c r="C77" s="321"/>
      <c r="D77" s="321"/>
      <c r="E77" s="321"/>
      <c r="F77" s="321"/>
      <c r="G77" s="321"/>
      <c r="H77" s="321"/>
      <c r="I77" s="321"/>
      <c r="J77" s="321"/>
      <c r="K77" s="321"/>
      <c r="L77" s="321"/>
      <c r="M77" s="321"/>
      <c r="N77" s="326">
        <f t="shared" si="11"/>
        <v>0</v>
      </c>
      <c r="O77" s="322"/>
      <c r="P77" s="323"/>
      <c r="Q77" s="319"/>
      <c r="R77" s="319"/>
      <c r="S77" s="319"/>
      <c r="T77" s="319"/>
      <c r="U77" s="319"/>
      <c r="V77" s="319"/>
      <c r="W77" s="319"/>
      <c r="X77" s="319"/>
      <c r="Y77" s="319"/>
      <c r="Z77" s="319"/>
      <c r="AA77" s="319"/>
      <c r="AB77" s="319"/>
      <c r="AC77" s="319"/>
      <c r="AD77" s="319"/>
      <c r="AE77" s="319"/>
      <c r="AF77" s="319"/>
      <c r="AG77" s="319"/>
      <c r="AH77" s="319"/>
    </row>
    <row r="78" spans="1:34" ht="15" customHeight="1" x14ac:dyDescent="0.25">
      <c r="A78" s="324" t="s">
        <v>318</v>
      </c>
      <c r="B78" s="321"/>
      <c r="C78" s="321"/>
      <c r="D78" s="321"/>
      <c r="E78" s="321"/>
      <c r="F78" s="321"/>
      <c r="G78" s="321"/>
      <c r="H78" s="321"/>
      <c r="I78" s="321"/>
      <c r="J78" s="321"/>
      <c r="K78" s="321"/>
      <c r="L78" s="321"/>
      <c r="M78" s="321"/>
      <c r="N78" s="326">
        <f t="shared" si="11"/>
        <v>0</v>
      </c>
      <c r="O78" s="322"/>
      <c r="P78" s="323"/>
      <c r="Q78" s="319"/>
      <c r="R78" s="319"/>
      <c r="S78" s="319"/>
      <c r="T78" s="319"/>
      <c r="U78" s="319"/>
      <c r="V78" s="319"/>
      <c r="W78" s="319"/>
      <c r="X78" s="319"/>
      <c r="Y78" s="319"/>
      <c r="Z78" s="319"/>
      <c r="AA78" s="319"/>
      <c r="AB78" s="319"/>
      <c r="AC78" s="319"/>
      <c r="AD78" s="319"/>
      <c r="AE78" s="319"/>
      <c r="AF78" s="319"/>
      <c r="AG78" s="319"/>
      <c r="AH78" s="319"/>
    </row>
    <row r="79" spans="1:34" ht="15" customHeight="1" x14ac:dyDescent="0.25">
      <c r="A79" s="324" t="s">
        <v>319</v>
      </c>
      <c r="B79" s="321"/>
      <c r="C79" s="321"/>
      <c r="D79" s="321"/>
      <c r="E79" s="321"/>
      <c r="F79" s="321"/>
      <c r="G79" s="321"/>
      <c r="H79" s="321"/>
      <c r="I79" s="321"/>
      <c r="J79" s="321"/>
      <c r="K79" s="321"/>
      <c r="L79" s="321"/>
      <c r="M79" s="321"/>
      <c r="N79" s="326">
        <f t="shared" si="11"/>
        <v>0</v>
      </c>
      <c r="O79" s="322"/>
      <c r="P79" s="323"/>
      <c r="Q79" s="319"/>
      <c r="R79" s="319"/>
      <c r="S79" s="319"/>
      <c r="T79" s="319"/>
      <c r="U79" s="319"/>
      <c r="V79" s="319"/>
      <c r="W79" s="319"/>
      <c r="X79" s="319"/>
      <c r="Y79" s="319"/>
      <c r="Z79" s="319"/>
      <c r="AA79" s="319"/>
      <c r="AB79" s="319"/>
      <c r="AC79" s="319"/>
      <c r="AD79" s="319"/>
      <c r="AE79" s="319"/>
      <c r="AF79" s="319"/>
      <c r="AG79" s="319"/>
      <c r="AH79" s="319"/>
    </row>
    <row r="80" spans="1:34" ht="15" customHeight="1" x14ac:dyDescent="0.25">
      <c r="A80" s="324" t="s">
        <v>320</v>
      </c>
      <c r="B80" s="321"/>
      <c r="C80" s="321"/>
      <c r="D80" s="321"/>
      <c r="E80" s="321"/>
      <c r="F80" s="321"/>
      <c r="G80" s="321"/>
      <c r="H80" s="321"/>
      <c r="I80" s="321"/>
      <c r="J80" s="321"/>
      <c r="K80" s="328"/>
      <c r="L80" s="328"/>
      <c r="M80" s="321"/>
      <c r="N80" s="326">
        <f t="shared" si="11"/>
        <v>0</v>
      </c>
      <c r="O80" s="322"/>
      <c r="P80" s="323"/>
      <c r="Q80" s="319"/>
      <c r="R80" s="319"/>
      <c r="S80" s="319"/>
      <c r="T80" s="319"/>
      <c r="U80" s="319"/>
      <c r="V80" s="319"/>
      <c r="W80" s="319"/>
      <c r="X80" s="319"/>
      <c r="Y80" s="319"/>
      <c r="Z80" s="319"/>
      <c r="AA80" s="319"/>
      <c r="AB80" s="319"/>
      <c r="AC80" s="319"/>
      <c r="AD80" s="319"/>
      <c r="AE80" s="319"/>
      <c r="AF80" s="319"/>
      <c r="AG80" s="319"/>
      <c r="AH80" s="319"/>
    </row>
    <row r="81" spans="1:34" ht="15" customHeight="1" x14ac:dyDescent="0.25">
      <c r="A81" s="324" t="s">
        <v>321</v>
      </c>
      <c r="B81" s="321"/>
      <c r="C81" s="321"/>
      <c r="D81" s="321"/>
      <c r="E81" s="321"/>
      <c r="F81" s="321"/>
      <c r="G81" s="321"/>
      <c r="H81" s="353"/>
      <c r="I81" s="321"/>
      <c r="J81" s="321"/>
      <c r="K81" s="321"/>
      <c r="L81" s="321"/>
      <c r="M81" s="321"/>
      <c r="N81" s="326">
        <f t="shared" si="11"/>
        <v>0</v>
      </c>
      <c r="O81" s="322"/>
      <c r="P81" s="323"/>
      <c r="Q81" s="319"/>
      <c r="R81" s="319"/>
      <c r="S81" s="319"/>
      <c r="T81" s="319"/>
      <c r="U81" s="319"/>
      <c r="V81" s="319"/>
      <c r="W81" s="319"/>
      <c r="X81" s="319"/>
      <c r="Y81" s="319"/>
      <c r="Z81" s="319"/>
      <c r="AA81" s="319"/>
      <c r="AB81" s="319"/>
      <c r="AC81" s="319"/>
      <c r="AD81" s="319"/>
      <c r="AE81" s="319"/>
      <c r="AF81" s="319"/>
      <c r="AG81" s="319"/>
      <c r="AH81" s="319"/>
    </row>
    <row r="82" spans="1:34" ht="15" customHeight="1" x14ac:dyDescent="0.25">
      <c r="A82" s="324" t="s">
        <v>312</v>
      </c>
      <c r="B82" s="321"/>
      <c r="C82" s="321"/>
      <c r="D82" s="321"/>
      <c r="E82" s="321"/>
      <c r="F82" s="321"/>
      <c r="G82" s="321"/>
      <c r="H82" s="321"/>
      <c r="I82" s="321"/>
      <c r="J82" s="321"/>
      <c r="K82" s="321"/>
      <c r="L82" s="321"/>
      <c r="M82" s="321"/>
      <c r="N82" s="326">
        <f t="shared" si="11"/>
        <v>0</v>
      </c>
      <c r="O82" s="322"/>
      <c r="P82" s="323"/>
      <c r="Q82" s="319"/>
      <c r="R82" s="319"/>
      <c r="S82" s="319"/>
      <c r="T82" s="319"/>
      <c r="U82" s="319"/>
      <c r="V82" s="319"/>
      <c r="W82" s="319"/>
      <c r="X82" s="319"/>
      <c r="Y82" s="319"/>
      <c r="Z82" s="319"/>
      <c r="AA82" s="319"/>
      <c r="AB82" s="319"/>
      <c r="AC82" s="319"/>
      <c r="AD82" s="319"/>
      <c r="AE82" s="319"/>
      <c r="AF82" s="319"/>
      <c r="AG82" s="319"/>
      <c r="AH82" s="319"/>
    </row>
    <row r="83" spans="1:34" ht="15" customHeight="1" x14ac:dyDescent="0.25">
      <c r="A83" s="324" t="s">
        <v>312</v>
      </c>
      <c r="B83" s="321"/>
      <c r="C83" s="321"/>
      <c r="D83" s="321"/>
      <c r="E83" s="321"/>
      <c r="F83" s="321"/>
      <c r="G83" s="321"/>
      <c r="H83" s="321"/>
      <c r="I83" s="321"/>
      <c r="J83" s="321"/>
      <c r="K83" s="321"/>
      <c r="L83" s="321"/>
      <c r="M83" s="321"/>
      <c r="N83" s="326">
        <f t="shared" si="11"/>
        <v>0</v>
      </c>
      <c r="O83" s="322"/>
      <c r="P83" s="323"/>
      <c r="Q83" s="319"/>
      <c r="R83" s="319"/>
      <c r="S83" s="319"/>
      <c r="T83" s="319"/>
      <c r="U83" s="319"/>
      <c r="V83" s="319"/>
      <c r="W83" s="319"/>
      <c r="X83" s="319"/>
      <c r="Y83" s="319"/>
      <c r="Z83" s="319"/>
      <c r="AA83" s="319"/>
      <c r="AB83" s="319"/>
      <c r="AC83" s="319"/>
      <c r="AD83" s="319"/>
      <c r="AE83" s="319"/>
      <c r="AF83" s="319"/>
      <c r="AG83" s="319"/>
      <c r="AH83" s="319"/>
    </row>
    <row r="84" spans="1:34" ht="15" customHeight="1" x14ac:dyDescent="0.25">
      <c r="A84" s="324" t="s">
        <v>312</v>
      </c>
      <c r="B84" s="321"/>
      <c r="C84" s="321"/>
      <c r="D84" s="321"/>
      <c r="E84" s="321"/>
      <c r="F84" s="321"/>
      <c r="G84" s="321"/>
      <c r="H84" s="321"/>
      <c r="I84" s="321"/>
      <c r="J84" s="321"/>
      <c r="K84" s="321"/>
      <c r="L84" s="321"/>
      <c r="M84" s="321"/>
      <c r="N84" s="326">
        <f t="shared" si="11"/>
        <v>0</v>
      </c>
      <c r="O84" s="322"/>
      <c r="P84" s="323"/>
      <c r="Q84" s="319"/>
      <c r="R84" s="319"/>
      <c r="S84" s="319"/>
      <c r="T84" s="319"/>
      <c r="U84" s="319"/>
      <c r="V84" s="319"/>
      <c r="W84" s="319"/>
      <c r="X84" s="319"/>
      <c r="Y84" s="319"/>
      <c r="Z84" s="319"/>
      <c r="AA84" s="319"/>
      <c r="AB84" s="319"/>
      <c r="AC84" s="319"/>
      <c r="AD84" s="319"/>
      <c r="AE84" s="319"/>
      <c r="AF84" s="319"/>
      <c r="AG84" s="319"/>
      <c r="AH84" s="319"/>
    </row>
    <row r="85" spans="1:34" ht="15" customHeight="1" x14ac:dyDescent="0.25">
      <c r="A85" s="320" t="s">
        <v>322</v>
      </c>
      <c r="B85" s="326">
        <f t="shared" ref="B85:M85" si="12">SUM(B76:B84)</f>
        <v>0</v>
      </c>
      <c r="C85" s="326">
        <f t="shared" si="12"/>
        <v>0</v>
      </c>
      <c r="D85" s="326">
        <f t="shared" si="12"/>
        <v>0</v>
      </c>
      <c r="E85" s="326">
        <f t="shared" si="12"/>
        <v>0</v>
      </c>
      <c r="F85" s="326">
        <f t="shared" si="12"/>
        <v>0</v>
      </c>
      <c r="G85" s="326">
        <f t="shared" si="12"/>
        <v>0</v>
      </c>
      <c r="H85" s="326">
        <f t="shared" si="12"/>
        <v>0</v>
      </c>
      <c r="I85" s="326">
        <f t="shared" si="12"/>
        <v>0</v>
      </c>
      <c r="J85" s="326">
        <f t="shared" si="12"/>
        <v>0</v>
      </c>
      <c r="K85" s="326">
        <f t="shared" si="12"/>
        <v>0</v>
      </c>
      <c r="L85" s="326">
        <f t="shared" si="12"/>
        <v>0</v>
      </c>
      <c r="M85" s="326">
        <f t="shared" si="12"/>
        <v>0</v>
      </c>
      <c r="N85" s="326">
        <f t="shared" si="11"/>
        <v>0</v>
      </c>
      <c r="O85" s="322"/>
      <c r="P85" s="323"/>
      <c r="Q85" s="319"/>
      <c r="R85" s="319"/>
      <c r="S85" s="319"/>
      <c r="T85" s="319"/>
      <c r="U85" s="319"/>
      <c r="V85" s="319"/>
      <c r="W85" s="319"/>
      <c r="X85" s="319"/>
      <c r="Y85" s="319"/>
      <c r="Z85" s="319"/>
      <c r="AA85" s="319"/>
      <c r="AB85" s="319"/>
      <c r="AC85" s="319"/>
      <c r="AD85" s="319"/>
      <c r="AE85" s="319"/>
      <c r="AF85" s="319"/>
      <c r="AG85" s="319"/>
      <c r="AH85" s="319"/>
    </row>
    <row r="86" spans="1:34" ht="15" customHeight="1" x14ac:dyDescent="0.25">
      <c r="A86" s="324"/>
      <c r="B86" s="328"/>
      <c r="C86" s="321"/>
      <c r="D86" s="321"/>
      <c r="E86" s="321"/>
      <c r="F86" s="321"/>
      <c r="G86" s="321"/>
      <c r="H86" s="321"/>
      <c r="I86" s="321"/>
      <c r="J86" s="321"/>
      <c r="K86" s="321"/>
      <c r="L86" s="321"/>
      <c r="M86" s="321"/>
      <c r="N86" s="321"/>
      <c r="O86" s="322"/>
      <c r="P86" s="323"/>
      <c r="Q86" s="319"/>
      <c r="R86" s="319"/>
      <c r="S86" s="319"/>
      <c r="T86" s="319"/>
      <c r="U86" s="319"/>
      <c r="V86" s="319"/>
      <c r="W86" s="319"/>
      <c r="X86" s="319"/>
      <c r="Y86" s="319"/>
      <c r="Z86" s="319"/>
      <c r="AA86" s="319"/>
      <c r="AB86" s="319"/>
      <c r="AC86" s="319"/>
      <c r="AD86" s="319"/>
      <c r="AE86" s="319"/>
      <c r="AF86" s="319"/>
      <c r="AG86" s="319"/>
      <c r="AH86" s="319"/>
    </row>
    <row r="87" spans="1:34" ht="15" customHeight="1" x14ac:dyDescent="0.25">
      <c r="A87" s="329" t="s">
        <v>323</v>
      </c>
      <c r="B87" s="330"/>
      <c r="C87" s="330"/>
      <c r="D87" s="330"/>
      <c r="E87" s="330"/>
      <c r="F87" s="330"/>
      <c r="G87" s="330"/>
      <c r="H87" s="330"/>
      <c r="I87" s="330"/>
      <c r="J87" s="330"/>
      <c r="K87" s="330"/>
      <c r="L87" s="330"/>
      <c r="M87" s="330"/>
      <c r="N87" s="330"/>
      <c r="O87" s="331"/>
      <c r="P87" s="332"/>
      <c r="Q87" s="319"/>
      <c r="R87" s="319"/>
      <c r="S87" s="319"/>
      <c r="T87" s="319"/>
      <c r="U87" s="319"/>
      <c r="V87" s="319"/>
      <c r="W87" s="319"/>
      <c r="X87" s="319"/>
      <c r="Y87" s="319"/>
      <c r="Z87" s="319"/>
      <c r="AA87" s="319"/>
      <c r="AB87" s="319"/>
      <c r="AC87" s="319"/>
      <c r="AD87" s="319"/>
      <c r="AE87" s="319"/>
      <c r="AF87" s="319"/>
      <c r="AG87" s="319"/>
      <c r="AH87" s="319"/>
    </row>
    <row r="88" spans="1:34" ht="15" customHeight="1" x14ac:dyDescent="0.25">
      <c r="A88" s="324" t="s">
        <v>324</v>
      </c>
      <c r="B88" s="321"/>
      <c r="C88" s="321"/>
      <c r="D88" s="321"/>
      <c r="E88" s="321"/>
      <c r="F88" s="321"/>
      <c r="G88" s="321"/>
      <c r="H88" s="321"/>
      <c r="I88" s="321"/>
      <c r="J88" s="321"/>
      <c r="K88" s="321"/>
      <c r="L88" s="321"/>
      <c r="M88" s="321"/>
      <c r="N88" s="326">
        <f>SUM(B88:M88)</f>
        <v>0</v>
      </c>
      <c r="O88" s="322"/>
      <c r="P88" s="323"/>
      <c r="Q88" s="319"/>
      <c r="R88" s="319"/>
      <c r="S88" s="319"/>
      <c r="T88" s="319"/>
      <c r="U88" s="319"/>
      <c r="V88" s="319"/>
      <c r="W88" s="319"/>
      <c r="X88" s="319"/>
      <c r="Y88" s="319"/>
      <c r="Z88" s="319"/>
      <c r="AA88" s="319"/>
      <c r="AB88" s="319"/>
      <c r="AC88" s="319"/>
      <c r="AD88" s="319"/>
      <c r="AE88" s="319"/>
      <c r="AF88" s="319"/>
      <c r="AG88" s="319"/>
      <c r="AH88" s="319"/>
    </row>
    <row r="89" spans="1:34" ht="15" customHeight="1" x14ac:dyDescent="0.25">
      <c r="A89" s="324" t="s">
        <v>325</v>
      </c>
      <c r="B89" s="321"/>
      <c r="C89" s="321"/>
      <c r="D89" s="321"/>
      <c r="E89" s="321"/>
      <c r="F89" s="321"/>
      <c r="G89" s="321"/>
      <c r="H89" s="321"/>
      <c r="I89" s="321"/>
      <c r="J89" s="321"/>
      <c r="K89" s="321"/>
      <c r="L89" s="321"/>
      <c r="M89" s="321"/>
      <c r="N89" s="326">
        <f>SUM(B89:M89)</f>
        <v>0</v>
      </c>
      <c r="O89" s="322"/>
      <c r="P89" s="323"/>
      <c r="Q89" s="319"/>
      <c r="R89" s="319"/>
      <c r="S89" s="319"/>
      <c r="T89" s="319"/>
      <c r="U89" s="319"/>
      <c r="V89" s="319"/>
      <c r="W89" s="319"/>
      <c r="X89" s="319"/>
      <c r="Y89" s="319"/>
      <c r="Z89" s="319"/>
      <c r="AA89" s="319"/>
      <c r="AB89" s="319"/>
      <c r="AC89" s="319"/>
      <c r="AD89" s="319"/>
      <c r="AE89" s="319"/>
      <c r="AF89" s="319"/>
      <c r="AG89" s="319"/>
      <c r="AH89" s="319"/>
    </row>
    <row r="90" spans="1:34" ht="15" customHeight="1" x14ac:dyDescent="0.25">
      <c r="A90" s="324" t="s">
        <v>326</v>
      </c>
      <c r="B90" s="321"/>
      <c r="C90" s="321"/>
      <c r="D90" s="321"/>
      <c r="E90" s="321"/>
      <c r="F90" s="321"/>
      <c r="G90" s="321"/>
      <c r="H90" s="321"/>
      <c r="I90" s="321"/>
      <c r="J90" s="321"/>
      <c r="K90" s="321"/>
      <c r="L90" s="321"/>
      <c r="M90" s="321"/>
      <c r="N90" s="326">
        <f>SUM(B90:M90)</f>
        <v>0</v>
      </c>
      <c r="O90" s="322"/>
      <c r="P90" s="323"/>
      <c r="Q90" s="319"/>
      <c r="R90" s="319"/>
      <c r="S90" s="319"/>
      <c r="T90" s="319"/>
      <c r="U90" s="319"/>
      <c r="V90" s="319"/>
      <c r="W90" s="319"/>
      <c r="X90" s="319"/>
      <c r="Y90" s="319"/>
      <c r="Z90" s="319"/>
      <c r="AA90" s="319"/>
      <c r="AB90" s="319"/>
      <c r="AC90" s="319"/>
      <c r="AD90" s="319"/>
      <c r="AE90" s="319"/>
      <c r="AF90" s="319"/>
      <c r="AG90" s="319"/>
      <c r="AH90" s="319"/>
    </row>
    <row r="91" spans="1:34" ht="15" customHeight="1" x14ac:dyDescent="0.25">
      <c r="A91" s="324" t="s">
        <v>327</v>
      </c>
      <c r="B91" s="321"/>
      <c r="C91" s="321"/>
      <c r="D91" s="321"/>
      <c r="E91" s="321"/>
      <c r="F91" s="321"/>
      <c r="G91" s="321"/>
      <c r="H91" s="321"/>
      <c r="I91" s="321"/>
      <c r="J91" s="321"/>
      <c r="K91" s="321"/>
      <c r="L91" s="321"/>
      <c r="M91" s="321"/>
      <c r="N91" s="326">
        <f>SUM(B91:M91)</f>
        <v>0</v>
      </c>
      <c r="O91" s="322"/>
      <c r="P91" s="323"/>
      <c r="Q91" s="319"/>
      <c r="R91" s="319"/>
      <c r="S91" s="319"/>
      <c r="T91" s="319"/>
      <c r="U91" s="319"/>
      <c r="V91" s="319"/>
      <c r="W91" s="319"/>
      <c r="X91" s="319"/>
      <c r="Y91" s="319"/>
      <c r="Z91" s="319"/>
      <c r="AA91" s="319"/>
      <c r="AB91" s="319"/>
      <c r="AC91" s="319"/>
      <c r="AD91" s="319"/>
      <c r="AE91" s="319"/>
      <c r="AF91" s="319"/>
      <c r="AG91" s="319"/>
      <c r="AH91" s="319"/>
    </row>
    <row r="92" spans="1:34" ht="15" customHeight="1" x14ac:dyDescent="0.25">
      <c r="A92" s="324" t="s">
        <v>312</v>
      </c>
      <c r="B92" s="321"/>
      <c r="C92" s="321"/>
      <c r="D92" s="321"/>
      <c r="E92" s="321"/>
      <c r="F92" s="321"/>
      <c r="G92" s="321"/>
      <c r="H92" s="321"/>
      <c r="I92" s="321"/>
      <c r="J92" s="321"/>
      <c r="K92" s="321"/>
      <c r="L92" s="321"/>
      <c r="M92" s="321"/>
      <c r="N92" s="326">
        <f>SUM(B92:M92)</f>
        <v>0</v>
      </c>
      <c r="O92" s="322"/>
      <c r="P92" s="323"/>
      <c r="Q92" s="319"/>
      <c r="R92" s="319"/>
      <c r="S92" s="319"/>
      <c r="T92" s="319"/>
      <c r="U92" s="319"/>
      <c r="V92" s="319"/>
      <c r="W92" s="319"/>
      <c r="X92" s="319"/>
      <c r="Y92" s="319"/>
      <c r="Z92" s="319"/>
      <c r="AA92" s="319"/>
      <c r="AB92" s="319"/>
      <c r="AC92" s="319"/>
      <c r="AD92" s="319"/>
      <c r="AE92" s="319"/>
      <c r="AF92" s="319"/>
      <c r="AG92" s="319"/>
      <c r="AH92" s="319"/>
    </row>
    <row r="93" spans="1:34" ht="15" customHeight="1" x14ac:dyDescent="0.25">
      <c r="A93" s="320" t="s">
        <v>328</v>
      </c>
      <c r="B93" s="326">
        <f t="shared" ref="B93:N93" si="13">SUM(B88:B92)</f>
        <v>0</v>
      </c>
      <c r="C93" s="326">
        <f t="shared" si="13"/>
        <v>0</v>
      </c>
      <c r="D93" s="326">
        <f t="shared" si="13"/>
        <v>0</v>
      </c>
      <c r="E93" s="326">
        <f t="shared" si="13"/>
        <v>0</v>
      </c>
      <c r="F93" s="326">
        <f t="shared" si="13"/>
        <v>0</v>
      </c>
      <c r="G93" s="326">
        <f t="shared" si="13"/>
        <v>0</v>
      </c>
      <c r="H93" s="326">
        <f t="shared" si="13"/>
        <v>0</v>
      </c>
      <c r="I93" s="326">
        <f t="shared" si="13"/>
        <v>0</v>
      </c>
      <c r="J93" s="326">
        <f t="shared" si="13"/>
        <v>0</v>
      </c>
      <c r="K93" s="326">
        <f t="shared" si="13"/>
        <v>0</v>
      </c>
      <c r="L93" s="326">
        <f t="shared" si="13"/>
        <v>0</v>
      </c>
      <c r="M93" s="326">
        <f t="shared" si="13"/>
        <v>0</v>
      </c>
      <c r="N93" s="326">
        <f t="shared" si="13"/>
        <v>0</v>
      </c>
      <c r="O93" s="322"/>
      <c r="P93" s="323"/>
      <c r="Q93" s="319"/>
      <c r="R93" s="319"/>
      <c r="S93" s="319"/>
      <c r="T93" s="319"/>
      <c r="U93" s="319"/>
      <c r="V93" s="319"/>
      <c r="W93" s="319"/>
      <c r="X93" s="319"/>
      <c r="Y93" s="319"/>
      <c r="Z93" s="319"/>
      <c r="AA93" s="319"/>
      <c r="AB93" s="319"/>
      <c r="AC93" s="319"/>
      <c r="AD93" s="319"/>
      <c r="AE93" s="319"/>
      <c r="AF93" s="319"/>
      <c r="AG93" s="319"/>
      <c r="AH93" s="319"/>
    </row>
    <row r="94" spans="1:34" ht="15" customHeight="1" x14ac:dyDescent="0.25">
      <c r="A94" s="324"/>
      <c r="B94" s="321"/>
      <c r="C94" s="321"/>
      <c r="D94" s="321"/>
      <c r="E94" s="321"/>
      <c r="F94" s="321"/>
      <c r="G94" s="321"/>
      <c r="H94" s="321"/>
      <c r="I94" s="321"/>
      <c r="J94" s="321"/>
      <c r="K94" s="321"/>
      <c r="L94" s="321"/>
      <c r="M94" s="321"/>
      <c r="N94" s="321"/>
      <c r="O94" s="322"/>
      <c r="P94" s="323"/>
      <c r="Q94" s="319"/>
      <c r="R94" s="319"/>
      <c r="S94" s="319"/>
      <c r="T94" s="319"/>
      <c r="U94" s="319"/>
      <c r="V94" s="319"/>
      <c r="W94" s="319"/>
      <c r="X94" s="319"/>
      <c r="Y94" s="319"/>
      <c r="Z94" s="319"/>
      <c r="AA94" s="319"/>
      <c r="AB94" s="319"/>
      <c r="AC94" s="319"/>
      <c r="AD94" s="319"/>
      <c r="AE94" s="319"/>
      <c r="AF94" s="319"/>
      <c r="AG94" s="319"/>
      <c r="AH94" s="319"/>
    </row>
    <row r="95" spans="1:34" ht="15" customHeight="1" x14ac:dyDescent="0.25">
      <c r="A95" s="335" t="s">
        <v>329</v>
      </c>
      <c r="B95" s="336"/>
      <c r="C95" s="336"/>
      <c r="D95" s="336"/>
      <c r="E95" s="336"/>
      <c r="F95" s="336"/>
      <c r="G95" s="336"/>
      <c r="H95" s="336"/>
      <c r="I95" s="336"/>
      <c r="J95" s="336"/>
      <c r="K95" s="336"/>
      <c r="L95" s="336"/>
      <c r="M95" s="336"/>
      <c r="N95" s="336"/>
      <c r="O95" s="337"/>
      <c r="P95" s="338"/>
      <c r="Q95" s="319"/>
      <c r="R95" s="319"/>
      <c r="S95" s="319"/>
      <c r="T95" s="319"/>
      <c r="U95" s="319"/>
      <c r="V95" s="319"/>
      <c r="W95" s="319"/>
      <c r="X95" s="319"/>
      <c r="Y95" s="319"/>
      <c r="Z95" s="319"/>
      <c r="AA95" s="319"/>
      <c r="AB95" s="319"/>
      <c r="AC95" s="319"/>
      <c r="AD95" s="319"/>
      <c r="AE95" s="319"/>
      <c r="AF95" s="319"/>
      <c r="AG95" s="319"/>
      <c r="AH95" s="319"/>
    </row>
    <row r="96" spans="1:34" ht="15" customHeight="1" x14ac:dyDescent="0.25">
      <c r="A96" s="324" t="s">
        <v>330</v>
      </c>
      <c r="B96" s="321"/>
      <c r="C96" s="334"/>
      <c r="D96" s="321"/>
      <c r="E96" s="334"/>
      <c r="F96" s="328"/>
      <c r="G96" s="333"/>
      <c r="H96" s="321"/>
      <c r="I96" s="321"/>
      <c r="J96" s="321"/>
      <c r="K96" s="321"/>
      <c r="L96" s="321"/>
      <c r="M96" s="321"/>
      <c r="N96" s="326">
        <f>SUM(B96:M96)</f>
        <v>0</v>
      </c>
      <c r="O96" s="322"/>
      <c r="P96" s="323"/>
      <c r="Q96" s="319"/>
      <c r="R96" s="319"/>
      <c r="S96" s="319"/>
      <c r="T96" s="319"/>
      <c r="U96" s="319"/>
      <c r="V96" s="319"/>
      <c r="W96" s="319"/>
      <c r="X96" s="319"/>
      <c r="Y96" s="319"/>
      <c r="Z96" s="319"/>
      <c r="AA96" s="319"/>
      <c r="AB96" s="319"/>
      <c r="AC96" s="319"/>
      <c r="AD96" s="319"/>
      <c r="AE96" s="319"/>
      <c r="AF96" s="319"/>
      <c r="AG96" s="319"/>
      <c r="AH96" s="319"/>
    </row>
    <row r="97" spans="1:34" ht="15" customHeight="1" x14ac:dyDescent="0.25">
      <c r="A97" s="324" t="s">
        <v>331</v>
      </c>
      <c r="B97" s="321"/>
      <c r="C97" s="334"/>
      <c r="D97" s="321"/>
      <c r="E97" s="321"/>
      <c r="F97" s="354"/>
      <c r="G97" s="321"/>
      <c r="H97" s="321"/>
      <c r="I97" s="321"/>
      <c r="J97" s="321"/>
      <c r="K97" s="321"/>
      <c r="L97" s="321"/>
      <c r="M97" s="321"/>
      <c r="N97" s="326">
        <f>SUM(B97:M97)</f>
        <v>0</v>
      </c>
      <c r="O97" s="322"/>
      <c r="P97" s="323"/>
      <c r="Q97" s="319"/>
      <c r="R97" s="319"/>
      <c r="S97" s="319"/>
      <c r="T97" s="319"/>
      <c r="U97" s="319"/>
      <c r="V97" s="319"/>
      <c r="W97" s="319"/>
      <c r="X97" s="319"/>
      <c r="Y97" s="319"/>
      <c r="Z97" s="319"/>
      <c r="AA97" s="319"/>
      <c r="AB97" s="319"/>
      <c r="AC97" s="319"/>
      <c r="AD97" s="319"/>
      <c r="AE97" s="319"/>
      <c r="AF97" s="319"/>
      <c r="AG97" s="319"/>
      <c r="AH97" s="319"/>
    </row>
    <row r="98" spans="1:34" ht="15" customHeight="1" x14ac:dyDescent="0.25">
      <c r="A98" s="324" t="s">
        <v>332</v>
      </c>
      <c r="B98" s="321"/>
      <c r="C98" s="321"/>
      <c r="D98" s="321"/>
      <c r="E98" s="333"/>
      <c r="F98" s="321"/>
      <c r="G98" s="321"/>
      <c r="H98" s="321"/>
      <c r="I98" s="321"/>
      <c r="J98" s="321"/>
      <c r="K98" s="321"/>
      <c r="L98" s="321"/>
      <c r="M98" s="321"/>
      <c r="N98" s="326">
        <f>SUM(B98:M98)</f>
        <v>0</v>
      </c>
      <c r="O98" s="322"/>
      <c r="P98" s="323"/>
      <c r="Q98" s="319"/>
      <c r="R98" s="319"/>
      <c r="S98" s="319"/>
      <c r="T98" s="319"/>
      <c r="U98" s="319"/>
      <c r="V98" s="319"/>
      <c r="W98" s="319"/>
      <c r="X98" s="319"/>
      <c r="Y98" s="319"/>
      <c r="Z98" s="319"/>
      <c r="AA98" s="319"/>
      <c r="AB98" s="319"/>
      <c r="AC98" s="319"/>
      <c r="AD98" s="319"/>
      <c r="AE98" s="319"/>
      <c r="AF98" s="319"/>
      <c r="AG98" s="319"/>
      <c r="AH98" s="319"/>
    </row>
    <row r="99" spans="1:34" ht="15" customHeight="1" x14ac:dyDescent="0.25">
      <c r="A99" s="324" t="s">
        <v>333</v>
      </c>
      <c r="B99" s="321"/>
      <c r="C99" s="321"/>
      <c r="D99" s="321"/>
      <c r="E99" s="321"/>
      <c r="F99" s="321"/>
      <c r="G99" s="321"/>
      <c r="H99" s="321"/>
      <c r="I99" s="321"/>
      <c r="J99" s="321"/>
      <c r="K99" s="321"/>
      <c r="L99" s="321"/>
      <c r="M99" s="321"/>
      <c r="N99" s="326">
        <f>SUM(B99:M99)</f>
        <v>0</v>
      </c>
      <c r="O99" s="322"/>
      <c r="P99" s="323"/>
      <c r="Q99" s="319"/>
      <c r="R99" s="319"/>
      <c r="S99" s="319"/>
      <c r="T99" s="319"/>
      <c r="U99" s="319"/>
      <c r="V99" s="319"/>
      <c r="W99" s="319"/>
      <c r="X99" s="319"/>
      <c r="Y99" s="319"/>
      <c r="Z99" s="319"/>
      <c r="AA99" s="319"/>
      <c r="AB99" s="319"/>
      <c r="AC99" s="319"/>
      <c r="AD99" s="319"/>
      <c r="AE99" s="319"/>
      <c r="AF99" s="319"/>
      <c r="AG99" s="319"/>
      <c r="AH99" s="319"/>
    </row>
    <row r="100" spans="1:34" ht="15" customHeight="1" x14ac:dyDescent="0.25">
      <c r="A100" s="320" t="s">
        <v>334</v>
      </c>
      <c r="B100" s="326">
        <f t="shared" ref="B100:N100" si="14">SUM(B96:B99)</f>
        <v>0</v>
      </c>
      <c r="C100" s="326">
        <f t="shared" si="14"/>
        <v>0</v>
      </c>
      <c r="D100" s="326">
        <f t="shared" si="14"/>
        <v>0</v>
      </c>
      <c r="E100" s="326">
        <f t="shared" si="14"/>
        <v>0</v>
      </c>
      <c r="F100" s="326">
        <f t="shared" si="14"/>
        <v>0</v>
      </c>
      <c r="G100" s="326">
        <f t="shared" si="14"/>
        <v>0</v>
      </c>
      <c r="H100" s="326">
        <f t="shared" si="14"/>
        <v>0</v>
      </c>
      <c r="I100" s="326">
        <f t="shared" si="14"/>
        <v>0</v>
      </c>
      <c r="J100" s="326">
        <f t="shared" si="14"/>
        <v>0</v>
      </c>
      <c r="K100" s="326">
        <f t="shared" si="14"/>
        <v>0</v>
      </c>
      <c r="L100" s="326">
        <f t="shared" si="14"/>
        <v>0</v>
      </c>
      <c r="M100" s="326">
        <f t="shared" si="14"/>
        <v>0</v>
      </c>
      <c r="N100" s="326">
        <f t="shared" si="14"/>
        <v>0</v>
      </c>
      <c r="O100" s="322"/>
      <c r="P100" s="323"/>
      <c r="Q100" s="319"/>
      <c r="R100" s="319"/>
      <c r="S100" s="319"/>
      <c r="T100" s="319"/>
      <c r="U100" s="319"/>
      <c r="V100" s="319"/>
      <c r="W100" s="319"/>
      <c r="X100" s="319"/>
      <c r="Y100" s="319"/>
      <c r="Z100" s="319"/>
      <c r="AA100" s="319"/>
      <c r="AB100" s="319"/>
      <c r="AC100" s="319"/>
      <c r="AD100" s="319"/>
      <c r="AE100" s="319"/>
      <c r="AF100" s="319"/>
      <c r="AG100" s="319"/>
      <c r="AH100" s="319"/>
    </row>
    <row r="101" spans="1:34" ht="15" customHeight="1" x14ac:dyDescent="0.25">
      <c r="A101" s="324"/>
      <c r="B101" s="321"/>
      <c r="C101" s="321"/>
      <c r="D101" s="321"/>
      <c r="E101" s="321"/>
      <c r="F101" s="321"/>
      <c r="G101" s="321"/>
      <c r="H101" s="321"/>
      <c r="I101" s="321"/>
      <c r="J101" s="321"/>
      <c r="K101" s="321"/>
      <c r="L101" s="321"/>
      <c r="M101" s="321"/>
      <c r="N101" s="321"/>
      <c r="O101" s="322"/>
      <c r="P101" s="323"/>
      <c r="Q101" s="319"/>
      <c r="R101" s="319"/>
      <c r="S101" s="319"/>
      <c r="T101" s="319"/>
      <c r="U101" s="319"/>
      <c r="V101" s="319"/>
      <c r="W101" s="319"/>
      <c r="X101" s="319"/>
      <c r="Y101" s="319"/>
      <c r="Z101" s="319"/>
      <c r="AA101" s="319"/>
      <c r="AB101" s="319"/>
      <c r="AC101" s="319"/>
      <c r="AD101" s="319"/>
      <c r="AE101" s="319"/>
      <c r="AF101" s="319"/>
      <c r="AG101" s="319"/>
      <c r="AH101" s="319"/>
    </row>
    <row r="102" spans="1:34" ht="15" customHeight="1" x14ac:dyDescent="0.25">
      <c r="A102" s="324"/>
      <c r="B102" s="321"/>
      <c r="C102" s="321"/>
      <c r="D102" s="321"/>
      <c r="E102" s="321"/>
      <c r="F102" s="321"/>
      <c r="G102" s="321"/>
      <c r="H102" s="321"/>
      <c r="I102" s="321"/>
      <c r="J102" s="321"/>
      <c r="K102" s="321"/>
      <c r="L102" s="321"/>
      <c r="M102" s="321"/>
      <c r="N102" s="321"/>
      <c r="O102" s="322"/>
      <c r="P102" s="323"/>
      <c r="Q102" s="319"/>
      <c r="R102" s="319"/>
      <c r="S102" s="319"/>
      <c r="T102" s="319"/>
      <c r="U102" s="319"/>
      <c r="V102" s="319"/>
      <c r="W102" s="319"/>
      <c r="X102" s="319"/>
      <c r="Y102" s="319"/>
      <c r="Z102" s="319"/>
      <c r="AA102" s="319"/>
      <c r="AB102" s="319"/>
      <c r="AC102" s="319"/>
      <c r="AD102" s="319"/>
      <c r="AE102" s="319"/>
      <c r="AF102" s="319"/>
      <c r="AG102" s="319"/>
      <c r="AH102" s="319"/>
    </row>
    <row r="103" spans="1:34" ht="15" customHeight="1" x14ac:dyDescent="0.25">
      <c r="A103" s="355" t="s">
        <v>335</v>
      </c>
      <c r="B103" s="356"/>
      <c r="C103" s="356"/>
      <c r="D103" s="356"/>
      <c r="E103" s="356"/>
      <c r="F103" s="356"/>
      <c r="G103" s="356"/>
      <c r="H103" s="356"/>
      <c r="I103" s="356"/>
      <c r="J103" s="356"/>
      <c r="K103" s="356"/>
      <c r="L103" s="356"/>
      <c r="M103" s="356"/>
      <c r="N103" s="356"/>
      <c r="O103" s="357"/>
      <c r="P103" s="318" t="s">
        <v>257</v>
      </c>
      <c r="Q103" s="319"/>
      <c r="R103" s="319"/>
      <c r="S103" s="319"/>
      <c r="T103" s="319"/>
      <c r="U103" s="319"/>
      <c r="V103" s="319"/>
      <c r="W103" s="319"/>
      <c r="X103" s="319"/>
      <c r="Y103" s="319"/>
      <c r="Z103" s="319"/>
      <c r="AA103" s="319"/>
      <c r="AB103" s="319"/>
      <c r="AC103" s="319"/>
      <c r="AD103" s="319"/>
      <c r="AE103" s="319"/>
      <c r="AF103" s="319"/>
      <c r="AG103" s="319"/>
      <c r="AH103" s="319"/>
    </row>
    <row r="104" spans="1:34" ht="15" customHeight="1" x14ac:dyDescent="0.25">
      <c r="A104" s="324" t="s">
        <v>336</v>
      </c>
      <c r="B104" s="326">
        <f t="shared" ref="B104:N104" si="15">B18</f>
        <v>0</v>
      </c>
      <c r="C104" s="326">
        <f t="shared" si="15"/>
        <v>0</v>
      </c>
      <c r="D104" s="326">
        <f t="shared" si="15"/>
        <v>0</v>
      </c>
      <c r="E104" s="326">
        <f t="shared" si="15"/>
        <v>0</v>
      </c>
      <c r="F104" s="326">
        <f t="shared" si="15"/>
        <v>0</v>
      </c>
      <c r="G104" s="326">
        <f t="shared" si="15"/>
        <v>0</v>
      </c>
      <c r="H104" s="326">
        <f t="shared" si="15"/>
        <v>0</v>
      </c>
      <c r="I104" s="326">
        <f t="shared" si="15"/>
        <v>0</v>
      </c>
      <c r="J104" s="326">
        <f t="shared" si="15"/>
        <v>0</v>
      </c>
      <c r="K104" s="326">
        <f t="shared" si="15"/>
        <v>0</v>
      </c>
      <c r="L104" s="326">
        <f t="shared" si="15"/>
        <v>0</v>
      </c>
      <c r="M104" s="326">
        <f t="shared" si="15"/>
        <v>0</v>
      </c>
      <c r="N104" s="326">
        <f t="shared" si="15"/>
        <v>0</v>
      </c>
      <c r="O104" s="322"/>
      <c r="P104" s="358">
        <f t="shared" ref="P104:P116" si="16">IFERROR(N104/$N$11,0)</f>
        <v>0</v>
      </c>
      <c r="Q104" s="319"/>
      <c r="R104" s="319"/>
      <c r="S104" s="319"/>
      <c r="T104" s="319"/>
      <c r="U104" s="319"/>
      <c r="V104" s="319"/>
      <c r="W104" s="319"/>
      <c r="X104" s="319"/>
      <c r="Y104" s="319"/>
      <c r="Z104" s="319"/>
      <c r="AA104" s="319"/>
      <c r="AB104" s="319"/>
      <c r="AC104" s="319"/>
      <c r="AD104" s="319"/>
      <c r="AE104" s="319"/>
      <c r="AF104" s="319"/>
      <c r="AG104" s="319"/>
      <c r="AH104" s="319"/>
    </row>
    <row r="105" spans="1:34" ht="15" customHeight="1" x14ac:dyDescent="0.25">
      <c r="A105" s="324" t="s">
        <v>337</v>
      </c>
      <c r="B105" s="326">
        <f t="shared" ref="B105:N105" si="17">B24</f>
        <v>0</v>
      </c>
      <c r="C105" s="326">
        <f t="shared" si="17"/>
        <v>0</v>
      </c>
      <c r="D105" s="326">
        <f t="shared" si="17"/>
        <v>0</v>
      </c>
      <c r="E105" s="326">
        <f t="shared" si="17"/>
        <v>0</v>
      </c>
      <c r="F105" s="326">
        <f t="shared" si="17"/>
        <v>0</v>
      </c>
      <c r="G105" s="326">
        <f t="shared" si="17"/>
        <v>0</v>
      </c>
      <c r="H105" s="326">
        <f t="shared" si="17"/>
        <v>0</v>
      </c>
      <c r="I105" s="326">
        <f t="shared" si="17"/>
        <v>0</v>
      </c>
      <c r="J105" s="326">
        <f t="shared" si="17"/>
        <v>0</v>
      </c>
      <c r="K105" s="326">
        <f t="shared" si="17"/>
        <v>0</v>
      </c>
      <c r="L105" s="326">
        <f t="shared" si="17"/>
        <v>0</v>
      </c>
      <c r="M105" s="326">
        <f t="shared" si="17"/>
        <v>0</v>
      </c>
      <c r="N105" s="326">
        <f t="shared" si="17"/>
        <v>0</v>
      </c>
      <c r="O105" s="322"/>
      <c r="P105" s="358">
        <f t="shared" si="16"/>
        <v>0</v>
      </c>
      <c r="Q105" s="319"/>
      <c r="R105" s="319"/>
      <c r="S105" s="319"/>
      <c r="T105" s="319"/>
      <c r="U105" s="319"/>
      <c r="V105" s="319"/>
      <c r="W105" s="319"/>
      <c r="X105" s="319"/>
      <c r="Y105" s="319"/>
      <c r="Z105" s="319"/>
      <c r="AA105" s="319"/>
      <c r="AB105" s="319"/>
      <c r="AC105" s="319"/>
      <c r="AD105" s="319"/>
      <c r="AE105" s="319"/>
      <c r="AF105" s="319"/>
      <c r="AG105" s="319"/>
      <c r="AH105" s="319"/>
    </row>
    <row r="106" spans="1:34" ht="15" customHeight="1" x14ac:dyDescent="0.25">
      <c r="A106" s="324" t="s">
        <v>338</v>
      </c>
      <c r="B106" s="326">
        <f t="shared" ref="B106:N106" si="18">B28</f>
        <v>0</v>
      </c>
      <c r="C106" s="326">
        <f t="shared" si="18"/>
        <v>0</v>
      </c>
      <c r="D106" s="326">
        <f t="shared" si="18"/>
        <v>0</v>
      </c>
      <c r="E106" s="326">
        <f t="shared" si="18"/>
        <v>0</v>
      </c>
      <c r="F106" s="326">
        <f t="shared" si="18"/>
        <v>0</v>
      </c>
      <c r="G106" s="326">
        <f t="shared" si="18"/>
        <v>0</v>
      </c>
      <c r="H106" s="326">
        <f t="shared" si="18"/>
        <v>0</v>
      </c>
      <c r="I106" s="326">
        <f t="shared" si="18"/>
        <v>0</v>
      </c>
      <c r="J106" s="326">
        <f t="shared" si="18"/>
        <v>0</v>
      </c>
      <c r="K106" s="326">
        <f t="shared" si="18"/>
        <v>0</v>
      </c>
      <c r="L106" s="326">
        <f t="shared" si="18"/>
        <v>0</v>
      </c>
      <c r="M106" s="326">
        <f t="shared" si="18"/>
        <v>0</v>
      </c>
      <c r="N106" s="326">
        <f t="shared" si="18"/>
        <v>0</v>
      </c>
      <c r="O106" s="322"/>
      <c r="P106" s="358">
        <f t="shared" si="16"/>
        <v>0</v>
      </c>
      <c r="Q106" s="319"/>
      <c r="R106" s="319"/>
      <c r="S106" s="319"/>
      <c r="T106" s="319"/>
      <c r="U106" s="319"/>
      <c r="V106" s="319"/>
      <c r="W106" s="319"/>
      <c r="X106" s="319"/>
      <c r="Y106" s="319"/>
      <c r="Z106" s="319"/>
      <c r="AA106" s="319"/>
      <c r="AB106" s="319"/>
      <c r="AC106" s="319"/>
      <c r="AD106" s="319"/>
      <c r="AE106" s="319"/>
      <c r="AF106" s="319"/>
      <c r="AG106" s="319"/>
      <c r="AH106" s="319"/>
    </row>
    <row r="107" spans="1:34" ht="15" customHeight="1" x14ac:dyDescent="0.25">
      <c r="A107" s="324" t="s">
        <v>339</v>
      </c>
      <c r="B107" s="326">
        <f t="shared" ref="B107:L107" si="19">B36</f>
        <v>0</v>
      </c>
      <c r="C107" s="326">
        <f t="shared" si="19"/>
        <v>0</v>
      </c>
      <c r="D107" s="326">
        <f t="shared" si="19"/>
        <v>0</v>
      </c>
      <c r="E107" s="326">
        <f t="shared" si="19"/>
        <v>0</v>
      </c>
      <c r="F107" s="326">
        <f t="shared" si="19"/>
        <v>0</v>
      </c>
      <c r="G107" s="326">
        <f t="shared" si="19"/>
        <v>0</v>
      </c>
      <c r="H107" s="326">
        <f t="shared" si="19"/>
        <v>0</v>
      </c>
      <c r="I107" s="326">
        <f t="shared" si="19"/>
        <v>0</v>
      </c>
      <c r="J107" s="326">
        <f t="shared" si="19"/>
        <v>0</v>
      </c>
      <c r="K107" s="326">
        <f t="shared" si="19"/>
        <v>0</v>
      </c>
      <c r="L107" s="326">
        <f t="shared" si="19"/>
        <v>0</v>
      </c>
      <c r="M107" s="326">
        <f>$M$26</f>
        <v>0</v>
      </c>
      <c r="N107" s="326">
        <f>N36</f>
        <v>0</v>
      </c>
      <c r="O107" s="322"/>
      <c r="P107" s="358">
        <f t="shared" si="16"/>
        <v>0</v>
      </c>
      <c r="Q107" s="319"/>
      <c r="R107" s="319"/>
      <c r="S107" s="319"/>
      <c r="T107" s="319"/>
      <c r="U107" s="319"/>
      <c r="V107" s="319"/>
      <c r="W107" s="319"/>
      <c r="X107" s="319"/>
      <c r="Y107" s="319"/>
      <c r="Z107" s="319"/>
      <c r="AA107" s="319"/>
      <c r="AB107" s="319"/>
      <c r="AC107" s="319"/>
      <c r="AD107" s="319"/>
      <c r="AE107" s="319"/>
      <c r="AF107" s="319"/>
      <c r="AG107" s="319"/>
      <c r="AH107" s="319"/>
    </row>
    <row r="108" spans="1:34" ht="15" customHeight="1" x14ac:dyDescent="0.25">
      <c r="A108" s="324" t="s">
        <v>340</v>
      </c>
      <c r="B108" s="326">
        <f t="shared" ref="B108:N108" si="20">B43</f>
        <v>0</v>
      </c>
      <c r="C108" s="326">
        <f t="shared" si="20"/>
        <v>0</v>
      </c>
      <c r="D108" s="326">
        <f t="shared" si="20"/>
        <v>0</v>
      </c>
      <c r="E108" s="326">
        <f t="shared" si="20"/>
        <v>0</v>
      </c>
      <c r="F108" s="326">
        <f t="shared" si="20"/>
        <v>0</v>
      </c>
      <c r="G108" s="326">
        <f t="shared" si="20"/>
        <v>0</v>
      </c>
      <c r="H108" s="326">
        <f t="shared" si="20"/>
        <v>0</v>
      </c>
      <c r="I108" s="326">
        <f t="shared" si="20"/>
        <v>0</v>
      </c>
      <c r="J108" s="326">
        <f t="shared" si="20"/>
        <v>0</v>
      </c>
      <c r="K108" s="326">
        <f t="shared" si="20"/>
        <v>0</v>
      </c>
      <c r="L108" s="326">
        <f t="shared" si="20"/>
        <v>0</v>
      </c>
      <c r="M108" s="326">
        <f t="shared" si="20"/>
        <v>0</v>
      </c>
      <c r="N108" s="326">
        <f t="shared" si="20"/>
        <v>0</v>
      </c>
      <c r="O108" s="322"/>
      <c r="P108" s="358">
        <f t="shared" si="16"/>
        <v>0</v>
      </c>
      <c r="Q108" s="319"/>
      <c r="R108" s="319"/>
      <c r="S108" s="319"/>
      <c r="T108" s="319"/>
      <c r="U108" s="319"/>
      <c r="V108" s="319"/>
      <c r="W108" s="319"/>
      <c r="X108" s="319"/>
      <c r="Y108" s="319"/>
      <c r="Z108" s="319"/>
      <c r="AA108" s="319"/>
      <c r="AB108" s="319"/>
      <c r="AC108" s="319"/>
      <c r="AD108" s="319"/>
      <c r="AE108" s="319"/>
      <c r="AF108" s="319"/>
      <c r="AG108" s="319"/>
      <c r="AH108" s="319"/>
    </row>
    <row r="109" spans="1:34" ht="15" customHeight="1" x14ac:dyDescent="0.25">
      <c r="A109" s="324" t="s">
        <v>341</v>
      </c>
      <c r="B109" s="326">
        <f t="shared" ref="B109:N109" si="21">B51</f>
        <v>0</v>
      </c>
      <c r="C109" s="326">
        <f t="shared" si="21"/>
        <v>0</v>
      </c>
      <c r="D109" s="326">
        <f t="shared" si="21"/>
        <v>0</v>
      </c>
      <c r="E109" s="326">
        <f t="shared" si="21"/>
        <v>0</v>
      </c>
      <c r="F109" s="326">
        <f t="shared" si="21"/>
        <v>0</v>
      </c>
      <c r="G109" s="326">
        <f t="shared" si="21"/>
        <v>0</v>
      </c>
      <c r="H109" s="326">
        <f t="shared" si="21"/>
        <v>0</v>
      </c>
      <c r="I109" s="326">
        <f t="shared" si="21"/>
        <v>0</v>
      </c>
      <c r="J109" s="326">
        <f t="shared" si="21"/>
        <v>0</v>
      </c>
      <c r="K109" s="326">
        <f t="shared" si="21"/>
        <v>0</v>
      </c>
      <c r="L109" s="326">
        <f t="shared" si="21"/>
        <v>0</v>
      </c>
      <c r="M109" s="326">
        <f t="shared" si="21"/>
        <v>0</v>
      </c>
      <c r="N109" s="326">
        <f t="shared" si="21"/>
        <v>0</v>
      </c>
      <c r="O109" s="322"/>
      <c r="P109" s="358">
        <f t="shared" si="16"/>
        <v>0</v>
      </c>
      <c r="Q109" s="319"/>
      <c r="R109" s="319"/>
      <c r="S109" s="319"/>
      <c r="T109" s="319"/>
      <c r="U109" s="319"/>
      <c r="V109" s="319"/>
      <c r="W109" s="319"/>
      <c r="X109" s="319"/>
      <c r="Y109" s="319"/>
      <c r="Z109" s="319"/>
      <c r="AA109" s="319"/>
      <c r="AB109" s="319"/>
      <c r="AC109" s="319"/>
      <c r="AD109" s="319"/>
      <c r="AE109" s="319"/>
      <c r="AF109" s="319"/>
      <c r="AG109" s="319"/>
      <c r="AH109" s="319"/>
    </row>
    <row r="110" spans="1:34" ht="15" customHeight="1" x14ac:dyDescent="0.25">
      <c r="A110" s="324" t="s">
        <v>342</v>
      </c>
      <c r="B110" s="326">
        <f t="shared" ref="B110:N110" si="22">B57</f>
        <v>0</v>
      </c>
      <c r="C110" s="326">
        <f t="shared" si="22"/>
        <v>0</v>
      </c>
      <c r="D110" s="326">
        <f t="shared" si="22"/>
        <v>0</v>
      </c>
      <c r="E110" s="326">
        <f t="shared" si="22"/>
        <v>0</v>
      </c>
      <c r="F110" s="326">
        <f t="shared" si="22"/>
        <v>0</v>
      </c>
      <c r="G110" s="326">
        <f t="shared" si="22"/>
        <v>0</v>
      </c>
      <c r="H110" s="326">
        <f t="shared" si="22"/>
        <v>0</v>
      </c>
      <c r="I110" s="326">
        <f t="shared" si="22"/>
        <v>0</v>
      </c>
      <c r="J110" s="326">
        <f t="shared" si="22"/>
        <v>0</v>
      </c>
      <c r="K110" s="326">
        <f t="shared" si="22"/>
        <v>0</v>
      </c>
      <c r="L110" s="326">
        <f t="shared" si="22"/>
        <v>0</v>
      </c>
      <c r="M110" s="326">
        <f t="shared" si="22"/>
        <v>0</v>
      </c>
      <c r="N110" s="326">
        <f t="shared" si="22"/>
        <v>0</v>
      </c>
      <c r="O110" s="322"/>
      <c r="P110" s="358">
        <f t="shared" si="16"/>
        <v>0</v>
      </c>
      <c r="Q110" s="319"/>
      <c r="R110" s="319"/>
      <c r="S110" s="319"/>
      <c r="T110" s="319"/>
      <c r="U110" s="319"/>
      <c r="V110" s="319"/>
      <c r="W110" s="319"/>
      <c r="X110" s="319"/>
      <c r="Y110" s="319"/>
      <c r="Z110" s="319"/>
      <c r="AA110" s="319"/>
      <c r="AB110" s="319"/>
      <c r="AC110" s="319"/>
      <c r="AD110" s="319"/>
      <c r="AE110" s="319"/>
      <c r="AF110" s="319"/>
      <c r="AG110" s="319"/>
      <c r="AH110" s="319"/>
    </row>
    <row r="111" spans="1:34" ht="15" customHeight="1" x14ac:dyDescent="0.25">
      <c r="A111" s="324" t="s">
        <v>343</v>
      </c>
      <c r="B111" s="326">
        <f t="shared" ref="B111:N111" si="23">B61</f>
        <v>0</v>
      </c>
      <c r="C111" s="326">
        <f t="shared" si="23"/>
        <v>0</v>
      </c>
      <c r="D111" s="326">
        <f t="shared" si="23"/>
        <v>0</v>
      </c>
      <c r="E111" s="326">
        <f t="shared" si="23"/>
        <v>0</v>
      </c>
      <c r="F111" s="326">
        <f t="shared" si="23"/>
        <v>0</v>
      </c>
      <c r="G111" s="326">
        <f t="shared" si="23"/>
        <v>0</v>
      </c>
      <c r="H111" s="326">
        <f t="shared" si="23"/>
        <v>0</v>
      </c>
      <c r="I111" s="326">
        <f t="shared" si="23"/>
        <v>0</v>
      </c>
      <c r="J111" s="326">
        <f t="shared" si="23"/>
        <v>0</v>
      </c>
      <c r="K111" s="326">
        <f t="shared" si="23"/>
        <v>0</v>
      </c>
      <c r="L111" s="326">
        <f t="shared" si="23"/>
        <v>0</v>
      </c>
      <c r="M111" s="326">
        <f t="shared" si="23"/>
        <v>0</v>
      </c>
      <c r="N111" s="326">
        <f t="shared" si="23"/>
        <v>0</v>
      </c>
      <c r="O111" s="322"/>
      <c r="P111" s="358">
        <f t="shared" si="16"/>
        <v>0</v>
      </c>
      <c r="Q111" s="319"/>
      <c r="R111" s="319"/>
      <c r="S111" s="319"/>
      <c r="T111" s="319"/>
      <c r="U111" s="319"/>
      <c r="V111" s="319"/>
      <c r="W111" s="319"/>
      <c r="X111" s="319"/>
      <c r="Y111" s="319"/>
      <c r="Z111" s="319"/>
      <c r="AA111" s="319"/>
      <c r="AB111" s="319"/>
      <c r="AC111" s="319"/>
      <c r="AD111" s="319"/>
      <c r="AE111" s="319"/>
      <c r="AF111" s="319"/>
      <c r="AG111" s="319"/>
      <c r="AH111" s="319"/>
    </row>
    <row r="112" spans="1:34" ht="15" customHeight="1" x14ac:dyDescent="0.25">
      <c r="A112" s="324" t="s">
        <v>344</v>
      </c>
      <c r="B112" s="326">
        <f t="shared" ref="B112:N112" si="24">B72</f>
        <v>0</v>
      </c>
      <c r="C112" s="326">
        <f t="shared" si="24"/>
        <v>0</v>
      </c>
      <c r="D112" s="326">
        <f t="shared" si="24"/>
        <v>0</v>
      </c>
      <c r="E112" s="326">
        <f t="shared" si="24"/>
        <v>0</v>
      </c>
      <c r="F112" s="326">
        <f t="shared" si="24"/>
        <v>0</v>
      </c>
      <c r="G112" s="326">
        <f t="shared" si="24"/>
        <v>0</v>
      </c>
      <c r="H112" s="326">
        <f t="shared" si="24"/>
        <v>0</v>
      </c>
      <c r="I112" s="326">
        <f t="shared" si="24"/>
        <v>0</v>
      </c>
      <c r="J112" s="326">
        <f t="shared" si="24"/>
        <v>0</v>
      </c>
      <c r="K112" s="326">
        <f t="shared" si="24"/>
        <v>0</v>
      </c>
      <c r="L112" s="326">
        <f t="shared" si="24"/>
        <v>0</v>
      </c>
      <c r="M112" s="326">
        <f t="shared" si="24"/>
        <v>0</v>
      </c>
      <c r="N112" s="326">
        <f t="shared" si="24"/>
        <v>0</v>
      </c>
      <c r="O112" s="322"/>
      <c r="P112" s="358">
        <f t="shared" si="16"/>
        <v>0</v>
      </c>
      <c r="Q112" s="319"/>
      <c r="R112" s="319"/>
      <c r="S112" s="319"/>
      <c r="T112" s="319"/>
      <c r="U112" s="319"/>
      <c r="V112" s="319"/>
      <c r="W112" s="319"/>
      <c r="X112" s="319"/>
      <c r="Y112" s="319"/>
      <c r="Z112" s="319"/>
      <c r="AA112" s="319"/>
      <c r="AB112" s="319"/>
      <c r="AC112" s="319"/>
      <c r="AD112" s="319"/>
      <c r="AE112" s="319"/>
      <c r="AF112" s="319"/>
      <c r="AG112" s="319"/>
      <c r="AH112" s="319"/>
    </row>
    <row r="113" spans="1:34" ht="15" customHeight="1" x14ac:dyDescent="0.25">
      <c r="A113" s="324" t="s">
        <v>345</v>
      </c>
      <c r="B113" s="326">
        <f t="shared" ref="B113:N113" si="25">B85</f>
        <v>0</v>
      </c>
      <c r="C113" s="326">
        <f t="shared" si="25"/>
        <v>0</v>
      </c>
      <c r="D113" s="326">
        <f t="shared" si="25"/>
        <v>0</v>
      </c>
      <c r="E113" s="326">
        <f t="shared" si="25"/>
        <v>0</v>
      </c>
      <c r="F113" s="326">
        <f t="shared" si="25"/>
        <v>0</v>
      </c>
      <c r="G113" s="326">
        <f t="shared" si="25"/>
        <v>0</v>
      </c>
      <c r="H113" s="326">
        <f t="shared" si="25"/>
        <v>0</v>
      </c>
      <c r="I113" s="326">
        <f t="shared" si="25"/>
        <v>0</v>
      </c>
      <c r="J113" s="326">
        <f t="shared" si="25"/>
        <v>0</v>
      </c>
      <c r="K113" s="326">
        <f t="shared" si="25"/>
        <v>0</v>
      </c>
      <c r="L113" s="326">
        <f t="shared" si="25"/>
        <v>0</v>
      </c>
      <c r="M113" s="326">
        <f t="shared" si="25"/>
        <v>0</v>
      </c>
      <c r="N113" s="326">
        <f t="shared" si="25"/>
        <v>0</v>
      </c>
      <c r="O113" s="322"/>
      <c r="P113" s="358">
        <f t="shared" si="16"/>
        <v>0</v>
      </c>
      <c r="Q113" s="319"/>
      <c r="R113" s="319"/>
      <c r="S113" s="319"/>
      <c r="T113" s="319"/>
      <c r="U113" s="319"/>
      <c r="V113" s="319"/>
      <c r="W113" s="319"/>
      <c r="X113" s="319"/>
      <c r="Y113" s="319"/>
      <c r="Z113" s="319"/>
      <c r="AA113" s="319"/>
      <c r="AB113" s="319"/>
      <c r="AC113" s="319"/>
      <c r="AD113" s="319"/>
      <c r="AE113" s="319"/>
      <c r="AF113" s="319"/>
      <c r="AG113" s="319"/>
      <c r="AH113" s="319"/>
    </row>
    <row r="114" spans="1:34" ht="15" customHeight="1" x14ac:dyDescent="0.25">
      <c r="A114" s="324" t="s">
        <v>346</v>
      </c>
      <c r="B114" s="326">
        <f t="shared" ref="B114:N114" si="26">B93</f>
        <v>0</v>
      </c>
      <c r="C114" s="326">
        <f t="shared" si="26"/>
        <v>0</v>
      </c>
      <c r="D114" s="326">
        <f t="shared" si="26"/>
        <v>0</v>
      </c>
      <c r="E114" s="326">
        <f t="shared" si="26"/>
        <v>0</v>
      </c>
      <c r="F114" s="326">
        <f t="shared" si="26"/>
        <v>0</v>
      </c>
      <c r="G114" s="326">
        <f t="shared" si="26"/>
        <v>0</v>
      </c>
      <c r="H114" s="326">
        <f t="shared" si="26"/>
        <v>0</v>
      </c>
      <c r="I114" s="326">
        <f t="shared" si="26"/>
        <v>0</v>
      </c>
      <c r="J114" s="326">
        <f t="shared" si="26"/>
        <v>0</v>
      </c>
      <c r="K114" s="326">
        <f t="shared" si="26"/>
        <v>0</v>
      </c>
      <c r="L114" s="326">
        <f t="shared" si="26"/>
        <v>0</v>
      </c>
      <c r="M114" s="326">
        <f t="shared" si="26"/>
        <v>0</v>
      </c>
      <c r="N114" s="326">
        <f t="shared" si="26"/>
        <v>0</v>
      </c>
      <c r="O114" s="322"/>
      <c r="P114" s="358">
        <f t="shared" si="16"/>
        <v>0</v>
      </c>
      <c r="Q114" s="319"/>
      <c r="R114" s="319"/>
      <c r="S114" s="319"/>
      <c r="T114" s="319"/>
      <c r="U114" s="319"/>
      <c r="V114" s="319"/>
      <c r="W114" s="319"/>
      <c r="X114" s="319"/>
      <c r="Y114" s="319"/>
      <c r="Z114" s="319"/>
      <c r="AA114" s="319"/>
      <c r="AB114" s="319"/>
      <c r="AC114" s="319"/>
      <c r="AD114" s="319"/>
      <c r="AE114" s="319"/>
      <c r="AF114" s="319"/>
      <c r="AG114" s="319"/>
      <c r="AH114" s="319"/>
    </row>
    <row r="115" spans="1:34" ht="15" customHeight="1" x14ac:dyDescent="0.25">
      <c r="A115" s="324" t="s">
        <v>347</v>
      </c>
      <c r="B115" s="326">
        <f t="shared" ref="B115:N115" si="27">B100</f>
        <v>0</v>
      </c>
      <c r="C115" s="326">
        <f t="shared" si="27"/>
        <v>0</v>
      </c>
      <c r="D115" s="326">
        <f t="shared" si="27"/>
        <v>0</v>
      </c>
      <c r="E115" s="326">
        <f t="shared" si="27"/>
        <v>0</v>
      </c>
      <c r="F115" s="326">
        <f t="shared" si="27"/>
        <v>0</v>
      </c>
      <c r="G115" s="326">
        <f t="shared" si="27"/>
        <v>0</v>
      </c>
      <c r="H115" s="326">
        <f t="shared" si="27"/>
        <v>0</v>
      </c>
      <c r="I115" s="326">
        <f t="shared" si="27"/>
        <v>0</v>
      </c>
      <c r="J115" s="326">
        <f t="shared" si="27"/>
        <v>0</v>
      </c>
      <c r="K115" s="326">
        <f t="shared" si="27"/>
        <v>0</v>
      </c>
      <c r="L115" s="326">
        <f t="shared" si="27"/>
        <v>0</v>
      </c>
      <c r="M115" s="326">
        <f t="shared" si="27"/>
        <v>0</v>
      </c>
      <c r="N115" s="326">
        <f t="shared" si="27"/>
        <v>0</v>
      </c>
      <c r="O115" s="322"/>
      <c r="P115" s="358">
        <f t="shared" si="16"/>
        <v>0</v>
      </c>
      <c r="Q115" s="319"/>
      <c r="R115" s="319"/>
      <c r="S115" s="319"/>
      <c r="T115" s="319"/>
      <c r="U115" s="319"/>
      <c r="V115" s="319"/>
      <c r="W115" s="319"/>
      <c r="X115" s="319"/>
      <c r="Y115" s="319"/>
      <c r="Z115" s="319"/>
      <c r="AA115" s="319"/>
      <c r="AB115" s="319"/>
      <c r="AC115" s="319"/>
      <c r="AD115" s="319"/>
      <c r="AE115" s="319"/>
      <c r="AF115" s="319"/>
      <c r="AG115" s="319"/>
      <c r="AH115" s="319"/>
    </row>
    <row r="116" spans="1:34" ht="15" customHeight="1" x14ac:dyDescent="0.25">
      <c r="A116" s="320" t="s">
        <v>348</v>
      </c>
      <c r="B116" s="326">
        <f t="shared" ref="B116:N116" si="28">SUM(B104:B115)</f>
        <v>0</v>
      </c>
      <c r="C116" s="326">
        <f t="shared" si="28"/>
        <v>0</v>
      </c>
      <c r="D116" s="326">
        <f t="shared" si="28"/>
        <v>0</v>
      </c>
      <c r="E116" s="326">
        <f t="shared" si="28"/>
        <v>0</v>
      </c>
      <c r="F116" s="326">
        <f t="shared" si="28"/>
        <v>0</v>
      </c>
      <c r="G116" s="326">
        <f t="shared" si="28"/>
        <v>0</v>
      </c>
      <c r="H116" s="326">
        <f t="shared" si="28"/>
        <v>0</v>
      </c>
      <c r="I116" s="326">
        <f t="shared" si="28"/>
        <v>0</v>
      </c>
      <c r="J116" s="326">
        <f t="shared" si="28"/>
        <v>0</v>
      </c>
      <c r="K116" s="326">
        <f t="shared" si="28"/>
        <v>0</v>
      </c>
      <c r="L116" s="326">
        <f t="shared" si="28"/>
        <v>0</v>
      </c>
      <c r="M116" s="326">
        <f t="shared" si="28"/>
        <v>0</v>
      </c>
      <c r="N116" s="326">
        <f t="shared" si="28"/>
        <v>0</v>
      </c>
      <c r="O116" s="322"/>
      <c r="P116" s="358">
        <f t="shared" si="16"/>
        <v>0</v>
      </c>
      <c r="Q116" s="319"/>
      <c r="R116" s="319"/>
      <c r="S116" s="319"/>
      <c r="T116" s="319"/>
      <c r="U116" s="319"/>
      <c r="V116" s="319"/>
      <c r="W116" s="319"/>
      <c r="X116" s="319"/>
      <c r="Y116" s="319"/>
      <c r="Z116" s="319"/>
      <c r="AA116" s="319"/>
      <c r="AB116" s="319"/>
      <c r="AC116" s="319"/>
      <c r="AD116" s="319"/>
      <c r="AE116" s="319"/>
      <c r="AF116" s="319"/>
      <c r="AG116" s="319"/>
      <c r="AH116" s="319"/>
    </row>
    <row r="117" spans="1:34" ht="15" customHeight="1" x14ac:dyDescent="0.25">
      <c r="A117" s="320"/>
      <c r="B117" s="321"/>
      <c r="C117" s="321"/>
      <c r="D117" s="321"/>
      <c r="E117" s="321"/>
      <c r="F117" s="321"/>
      <c r="G117" s="321"/>
      <c r="H117" s="321"/>
      <c r="I117" s="321"/>
      <c r="J117" s="321"/>
      <c r="K117" s="321"/>
      <c r="L117" s="321"/>
      <c r="M117" s="321"/>
      <c r="N117" s="321"/>
      <c r="O117" s="322"/>
      <c r="P117" s="323"/>
      <c r="Q117" s="319"/>
      <c r="R117" s="319"/>
      <c r="S117" s="319"/>
      <c r="T117" s="319"/>
      <c r="U117" s="319"/>
      <c r="V117" s="319"/>
      <c r="W117" s="319"/>
      <c r="X117" s="319"/>
      <c r="Y117" s="319"/>
      <c r="Z117" s="319"/>
      <c r="AA117" s="319"/>
      <c r="AB117" s="319"/>
      <c r="AC117" s="319"/>
      <c r="AD117" s="319"/>
      <c r="AE117" s="319"/>
      <c r="AF117" s="319"/>
      <c r="AG117" s="319"/>
      <c r="AH117" s="319"/>
    </row>
    <row r="118" spans="1:34" ht="15" customHeight="1" x14ac:dyDescent="0.25">
      <c r="A118" s="359" t="s">
        <v>349</v>
      </c>
      <c r="B118" s="360" t="s">
        <v>167</v>
      </c>
      <c r="C118" s="360" t="s">
        <v>168</v>
      </c>
      <c r="D118" s="360" t="s">
        <v>169</v>
      </c>
      <c r="E118" s="360" t="s">
        <v>170</v>
      </c>
      <c r="F118" s="360" t="s">
        <v>172</v>
      </c>
      <c r="G118" s="360" t="s">
        <v>173</v>
      </c>
      <c r="H118" s="360" t="s">
        <v>174</v>
      </c>
      <c r="I118" s="360" t="s">
        <v>175</v>
      </c>
      <c r="J118" s="360" t="s">
        <v>176</v>
      </c>
      <c r="K118" s="360" t="s">
        <v>177</v>
      </c>
      <c r="L118" s="360" t="s">
        <v>178</v>
      </c>
      <c r="M118" s="360" t="s">
        <v>179</v>
      </c>
      <c r="N118" s="361" t="s">
        <v>136</v>
      </c>
      <c r="O118" s="362" t="s">
        <v>256</v>
      </c>
      <c r="P118" s="363"/>
      <c r="Q118" s="319"/>
      <c r="R118" s="319"/>
      <c r="S118" s="319"/>
      <c r="T118" s="319"/>
      <c r="U118" s="319"/>
      <c r="V118" s="319"/>
      <c r="W118" s="319"/>
      <c r="X118" s="319"/>
      <c r="Y118" s="319"/>
      <c r="Z118" s="319"/>
      <c r="AA118" s="319"/>
      <c r="AB118" s="319"/>
      <c r="AC118" s="319"/>
      <c r="AD118" s="319"/>
      <c r="AE118" s="319"/>
      <c r="AF118" s="319"/>
      <c r="AG118" s="319"/>
      <c r="AH118" s="319"/>
    </row>
    <row r="119" spans="1:34" ht="15" customHeight="1" x14ac:dyDescent="0.25">
      <c r="A119" s="320" t="s">
        <v>350</v>
      </c>
      <c r="B119" s="326">
        <f t="shared" ref="B119:N119" si="29">B11</f>
        <v>0</v>
      </c>
      <c r="C119" s="326">
        <f t="shared" si="29"/>
        <v>0</v>
      </c>
      <c r="D119" s="326">
        <f t="shared" si="29"/>
        <v>0</v>
      </c>
      <c r="E119" s="326">
        <f t="shared" si="29"/>
        <v>0</v>
      </c>
      <c r="F119" s="326">
        <f t="shared" si="29"/>
        <v>0</v>
      </c>
      <c r="G119" s="326">
        <f t="shared" si="29"/>
        <v>0</v>
      </c>
      <c r="H119" s="326">
        <f t="shared" si="29"/>
        <v>0</v>
      </c>
      <c r="I119" s="326">
        <f t="shared" si="29"/>
        <v>0</v>
      </c>
      <c r="J119" s="326">
        <f t="shared" si="29"/>
        <v>0</v>
      </c>
      <c r="K119" s="326">
        <f t="shared" si="29"/>
        <v>0</v>
      </c>
      <c r="L119" s="326">
        <f t="shared" si="29"/>
        <v>0</v>
      </c>
      <c r="M119" s="326">
        <f t="shared" si="29"/>
        <v>0</v>
      </c>
      <c r="N119" s="326">
        <f t="shared" si="29"/>
        <v>0</v>
      </c>
      <c r="O119" s="322"/>
      <c r="P119" s="323"/>
      <c r="Q119" s="319"/>
      <c r="R119" s="319"/>
      <c r="S119" s="319"/>
      <c r="T119" s="319"/>
      <c r="U119" s="319"/>
      <c r="V119" s="319"/>
      <c r="W119" s="319"/>
      <c r="X119" s="319"/>
      <c r="Y119" s="319"/>
      <c r="Z119" s="319"/>
      <c r="AA119" s="319"/>
      <c r="AB119" s="319"/>
      <c r="AC119" s="319"/>
      <c r="AD119" s="319"/>
      <c r="AE119" s="319"/>
      <c r="AF119" s="319"/>
      <c r="AG119" s="319"/>
      <c r="AH119" s="319"/>
    </row>
    <row r="120" spans="1:34" ht="15" customHeight="1" x14ac:dyDescent="0.25">
      <c r="A120" s="320" t="s">
        <v>351</v>
      </c>
      <c r="B120" s="326">
        <f t="shared" ref="B120:N120" si="30">B116</f>
        <v>0</v>
      </c>
      <c r="C120" s="326">
        <f t="shared" si="30"/>
        <v>0</v>
      </c>
      <c r="D120" s="326">
        <f t="shared" si="30"/>
        <v>0</v>
      </c>
      <c r="E120" s="326">
        <f t="shared" si="30"/>
        <v>0</v>
      </c>
      <c r="F120" s="326">
        <f t="shared" si="30"/>
        <v>0</v>
      </c>
      <c r="G120" s="326">
        <f t="shared" si="30"/>
        <v>0</v>
      </c>
      <c r="H120" s="326">
        <f t="shared" si="30"/>
        <v>0</v>
      </c>
      <c r="I120" s="326">
        <f t="shared" si="30"/>
        <v>0</v>
      </c>
      <c r="J120" s="326">
        <f t="shared" si="30"/>
        <v>0</v>
      </c>
      <c r="K120" s="326">
        <f t="shared" si="30"/>
        <v>0</v>
      </c>
      <c r="L120" s="326">
        <f t="shared" si="30"/>
        <v>0</v>
      </c>
      <c r="M120" s="326">
        <f t="shared" si="30"/>
        <v>0</v>
      </c>
      <c r="N120" s="326">
        <f t="shared" si="30"/>
        <v>0</v>
      </c>
      <c r="O120" s="322"/>
      <c r="P120" s="323"/>
      <c r="Q120" s="319"/>
      <c r="R120" s="319"/>
      <c r="S120" s="319"/>
      <c r="T120" s="319"/>
      <c r="U120" s="319"/>
      <c r="V120" s="319"/>
      <c r="W120" s="319"/>
      <c r="X120" s="319"/>
      <c r="Y120" s="319"/>
      <c r="Z120" s="319"/>
      <c r="AA120" s="319"/>
      <c r="AB120" s="319"/>
      <c r="AC120" s="319"/>
      <c r="AD120" s="319"/>
      <c r="AE120" s="319"/>
      <c r="AF120" s="319"/>
      <c r="AG120" s="319"/>
      <c r="AH120" s="319"/>
    </row>
    <row r="121" spans="1:34" ht="15" customHeight="1" x14ac:dyDescent="0.25">
      <c r="A121" s="320" t="s">
        <v>352</v>
      </c>
      <c r="B121" s="326">
        <f t="shared" ref="B121:N121" si="31">SUM(B119-B120)</f>
        <v>0</v>
      </c>
      <c r="C121" s="326">
        <f t="shared" si="31"/>
        <v>0</v>
      </c>
      <c r="D121" s="326">
        <f t="shared" si="31"/>
        <v>0</v>
      </c>
      <c r="E121" s="326">
        <f t="shared" si="31"/>
        <v>0</v>
      </c>
      <c r="F121" s="326">
        <f t="shared" si="31"/>
        <v>0</v>
      </c>
      <c r="G121" s="326">
        <f t="shared" si="31"/>
        <v>0</v>
      </c>
      <c r="H121" s="326">
        <f t="shared" si="31"/>
        <v>0</v>
      </c>
      <c r="I121" s="326">
        <f t="shared" si="31"/>
        <v>0</v>
      </c>
      <c r="J121" s="326">
        <f t="shared" si="31"/>
        <v>0</v>
      </c>
      <c r="K121" s="326">
        <f t="shared" si="31"/>
        <v>0</v>
      </c>
      <c r="L121" s="326">
        <f t="shared" si="31"/>
        <v>0</v>
      </c>
      <c r="M121" s="326">
        <f t="shared" si="31"/>
        <v>0</v>
      </c>
      <c r="N121" s="326">
        <f t="shared" si="31"/>
        <v>0</v>
      </c>
      <c r="O121" s="322"/>
      <c r="P121" s="323"/>
      <c r="Q121" s="319"/>
      <c r="R121" s="319"/>
      <c r="S121" s="319"/>
      <c r="T121" s="319"/>
      <c r="U121" s="319"/>
      <c r="V121" s="319"/>
      <c r="W121" s="319"/>
      <c r="X121" s="319"/>
      <c r="Y121" s="319"/>
      <c r="Z121" s="319"/>
      <c r="AA121" s="319"/>
      <c r="AB121" s="319"/>
      <c r="AC121" s="319"/>
      <c r="AD121" s="319"/>
      <c r="AE121" s="319"/>
      <c r="AF121" s="319"/>
      <c r="AG121" s="319"/>
      <c r="AH121" s="319"/>
    </row>
    <row r="122" spans="1:34" ht="15" customHeight="1" x14ac:dyDescent="0.25">
      <c r="A122" s="320" t="s">
        <v>353</v>
      </c>
      <c r="B122" s="334"/>
      <c r="C122" s="321"/>
      <c r="D122" s="321"/>
      <c r="E122" s="321"/>
      <c r="F122" s="321"/>
      <c r="G122" s="321"/>
      <c r="H122" s="321"/>
      <c r="I122" s="321"/>
      <c r="J122" s="321"/>
      <c r="K122" s="321"/>
      <c r="L122" s="321"/>
      <c r="M122" s="321"/>
      <c r="N122" s="348">
        <f>SUM(O7:O118)</f>
        <v>0</v>
      </c>
      <c r="O122" s="364">
        <f>$O$116</f>
        <v>0</v>
      </c>
      <c r="P122" s="323"/>
      <c r="Q122" s="319"/>
      <c r="R122" s="319"/>
      <c r="S122" s="319"/>
      <c r="T122" s="319"/>
      <c r="U122" s="319"/>
      <c r="V122" s="319"/>
      <c r="W122" s="319"/>
      <c r="X122" s="319"/>
      <c r="Y122" s="319"/>
      <c r="Z122" s="319"/>
      <c r="AA122" s="319"/>
      <c r="AB122" s="319"/>
      <c r="AC122" s="319"/>
      <c r="AD122" s="319"/>
      <c r="AE122" s="319"/>
      <c r="AF122" s="319"/>
      <c r="AG122" s="319"/>
      <c r="AH122" s="319"/>
    </row>
    <row r="123" spans="1:34" ht="15" customHeight="1" x14ac:dyDescent="0.25">
      <c r="A123" s="365" t="s">
        <v>354</v>
      </c>
      <c r="B123" s="366"/>
      <c r="C123" s="367"/>
      <c r="D123" s="367"/>
      <c r="E123" s="346"/>
      <c r="F123" s="346"/>
      <c r="G123" s="346"/>
      <c r="H123" s="346"/>
      <c r="I123" s="346"/>
      <c r="J123" s="346"/>
      <c r="K123" s="346"/>
      <c r="L123" s="346"/>
      <c r="M123" s="346"/>
      <c r="N123" s="368">
        <f>SUM(N121:N122)</f>
        <v>0</v>
      </c>
      <c r="O123" s="322"/>
      <c r="P123" s="323"/>
      <c r="Q123" s="319"/>
      <c r="R123" s="319"/>
      <c r="S123" s="319"/>
      <c r="T123" s="319"/>
      <c r="U123" s="319"/>
      <c r="V123" s="319"/>
      <c r="W123" s="319"/>
      <c r="X123" s="319"/>
      <c r="Y123" s="319"/>
      <c r="Z123" s="319"/>
      <c r="AA123" s="319"/>
      <c r="AB123" s="319"/>
      <c r="AC123" s="319"/>
      <c r="AD123" s="319"/>
      <c r="AE123" s="319"/>
      <c r="AF123" s="319"/>
      <c r="AG123" s="319"/>
      <c r="AH123" s="319"/>
    </row>
    <row r="124" spans="1:34" ht="15" customHeight="1" x14ac:dyDescent="0.25">
      <c r="A124" s="369"/>
      <c r="B124" s="369"/>
      <c r="C124" s="369"/>
      <c r="D124" s="369"/>
      <c r="E124" s="369"/>
      <c r="F124" s="369"/>
      <c r="G124" s="369"/>
      <c r="H124" s="369"/>
      <c r="I124" s="369"/>
      <c r="J124" s="369"/>
      <c r="K124" s="369"/>
      <c r="L124" s="369"/>
      <c r="M124" s="369"/>
      <c r="N124" s="369"/>
      <c r="O124" s="369"/>
      <c r="P124" s="319"/>
      <c r="Q124" s="319"/>
      <c r="R124" s="319"/>
      <c r="S124" s="319"/>
      <c r="T124" s="319"/>
      <c r="U124" s="319"/>
      <c r="V124" s="319"/>
      <c r="W124" s="319"/>
      <c r="X124" s="319"/>
      <c r="Y124" s="319"/>
      <c r="Z124" s="319"/>
      <c r="AA124" s="319"/>
      <c r="AB124" s="319"/>
      <c r="AC124" s="319"/>
      <c r="AD124" s="319"/>
      <c r="AE124" s="319"/>
      <c r="AF124" s="319"/>
      <c r="AG124" s="319"/>
      <c r="AH124" s="319"/>
    </row>
    <row r="125" spans="1:34" ht="15" customHeight="1" x14ac:dyDescent="0.25">
      <c r="A125" s="369"/>
      <c r="B125" s="369"/>
      <c r="C125" s="369"/>
      <c r="D125" s="369"/>
      <c r="E125" s="369"/>
      <c r="F125" s="369"/>
      <c r="G125" s="369"/>
      <c r="H125" s="369"/>
      <c r="I125" s="369"/>
      <c r="J125" s="369"/>
      <c r="K125" s="369"/>
      <c r="L125" s="369"/>
      <c r="M125" s="369"/>
      <c r="N125" s="369"/>
      <c r="O125" s="369"/>
      <c r="P125" s="319"/>
      <c r="Q125" s="319"/>
      <c r="R125" s="319"/>
      <c r="S125" s="319"/>
      <c r="T125" s="319"/>
      <c r="U125" s="319"/>
      <c r="V125" s="319"/>
      <c r="W125" s="319"/>
      <c r="X125" s="319"/>
      <c r="Y125" s="319"/>
      <c r="Z125" s="319"/>
      <c r="AA125" s="319"/>
      <c r="AB125" s="319"/>
      <c r="AC125" s="319"/>
      <c r="AD125" s="319"/>
      <c r="AE125" s="319"/>
      <c r="AF125" s="319"/>
      <c r="AG125" s="319"/>
      <c r="AH125" s="319"/>
    </row>
    <row r="126" spans="1:34" ht="1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row>
    <row r="127" spans="1:34" ht="1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row>
    <row r="128" spans="1:34" ht="15" customHeight="1" x14ac:dyDescent="0.25">
      <c r="A128" s="370" t="s">
        <v>355</v>
      </c>
      <c r="B128" s="371"/>
      <c r="C128" s="371"/>
      <c r="D128" s="371"/>
      <c r="E128" s="371"/>
      <c r="F128" s="371"/>
      <c r="G128" s="372"/>
      <c r="H128" s="372"/>
      <c r="I128" s="372"/>
      <c r="J128" s="372"/>
      <c r="K128" s="372"/>
      <c r="L128" s="372"/>
      <c r="M128" s="372"/>
      <c r="N128" s="372"/>
      <c r="O128" s="372"/>
      <c r="P128" s="373"/>
      <c r="Q128" s="39"/>
      <c r="R128" s="39"/>
      <c r="S128" s="39"/>
      <c r="T128" s="39"/>
      <c r="U128" s="39"/>
      <c r="V128" s="39"/>
      <c r="W128" s="39"/>
      <c r="X128" s="39"/>
      <c r="Y128" s="39"/>
      <c r="Z128" s="39"/>
      <c r="AA128" s="39"/>
      <c r="AB128" s="39"/>
      <c r="AC128" s="39"/>
      <c r="AD128" s="39"/>
      <c r="AE128" s="39"/>
      <c r="AF128" s="39"/>
      <c r="AG128" s="39"/>
      <c r="AH128" s="39"/>
    </row>
    <row r="129" spans="1:34" ht="15" customHeight="1" x14ac:dyDescent="0.25">
      <c r="A129" s="319"/>
      <c r="B129" s="319"/>
      <c r="C129" s="319"/>
      <c r="D129" s="319"/>
      <c r="E129" s="319"/>
      <c r="F129" s="31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row>
    <row r="130" spans="1:34" ht="15" customHeight="1" x14ac:dyDescent="0.25">
      <c r="A130" s="374" t="s">
        <v>356</v>
      </c>
      <c r="B130" s="375" t="s">
        <v>357</v>
      </c>
      <c r="C130" s="376" t="s">
        <v>358</v>
      </c>
      <c r="D130" s="377"/>
      <c r="E130" s="377"/>
      <c r="F130" s="377"/>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row>
    <row r="131" spans="1:34" ht="15" customHeight="1" x14ac:dyDescent="0.25">
      <c r="A131" s="378" t="s">
        <v>359</v>
      </c>
      <c r="B131" s="378" t="s">
        <v>360</v>
      </c>
      <c r="C131" s="678" t="s">
        <v>361</v>
      </c>
      <c r="D131" s="678"/>
      <c r="E131" s="678"/>
      <c r="F131" s="678"/>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row>
    <row r="132" spans="1:34" ht="15" customHeight="1" x14ac:dyDescent="0.25">
      <c r="A132" s="378" t="s">
        <v>362</v>
      </c>
      <c r="B132" s="378" t="s">
        <v>363</v>
      </c>
      <c r="C132" s="678" t="s">
        <v>364</v>
      </c>
      <c r="D132" s="678"/>
      <c r="E132" s="678"/>
      <c r="F132" s="678"/>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row>
    <row r="133" spans="1:34" ht="15" customHeight="1" x14ac:dyDescent="0.25">
      <c r="A133" s="378" t="s">
        <v>365</v>
      </c>
      <c r="B133" s="378" t="s">
        <v>366</v>
      </c>
      <c r="C133" s="678" t="s">
        <v>367</v>
      </c>
      <c r="D133" s="678"/>
      <c r="E133" s="678"/>
      <c r="F133" s="678"/>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row>
    <row r="134" spans="1:34" ht="15" customHeight="1" x14ac:dyDescent="0.25">
      <c r="A134" s="378" t="s">
        <v>368</v>
      </c>
      <c r="B134" s="378" t="s">
        <v>369</v>
      </c>
      <c r="C134" s="678" t="s">
        <v>370</v>
      </c>
      <c r="D134" s="678"/>
      <c r="E134" s="678"/>
      <c r="F134" s="678"/>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row>
    <row r="135" spans="1:34" ht="15" customHeight="1" x14ac:dyDescent="0.25">
      <c r="A135" s="378" t="s">
        <v>371</v>
      </c>
      <c r="B135" s="378" t="s">
        <v>372</v>
      </c>
      <c r="C135" s="678" t="s">
        <v>373</v>
      </c>
      <c r="D135" s="678"/>
      <c r="E135" s="678"/>
      <c r="F135" s="678"/>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row>
    <row r="136" spans="1:34" ht="15" customHeight="1" x14ac:dyDescent="0.25">
      <c r="A136" s="378" t="s">
        <v>374</v>
      </c>
      <c r="B136" s="378" t="s">
        <v>375</v>
      </c>
      <c r="C136" s="678" t="s">
        <v>376</v>
      </c>
      <c r="D136" s="678"/>
      <c r="E136" s="678"/>
      <c r="F136" s="678"/>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row>
    <row r="137" spans="1:34" ht="15" customHeight="1" x14ac:dyDescent="0.25">
      <c r="A137" s="378" t="s">
        <v>377</v>
      </c>
      <c r="B137" s="378" t="s">
        <v>378</v>
      </c>
      <c r="C137" s="678" t="s">
        <v>379</v>
      </c>
      <c r="D137" s="678"/>
      <c r="E137" s="678"/>
      <c r="F137" s="678"/>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row>
    <row r="138" spans="1:34" ht="15" customHeight="1" x14ac:dyDescent="0.25">
      <c r="A138" s="378" t="s">
        <v>380</v>
      </c>
      <c r="B138" s="378" t="s">
        <v>381</v>
      </c>
      <c r="C138" s="678" t="s">
        <v>382</v>
      </c>
      <c r="D138" s="678"/>
      <c r="E138" s="678"/>
      <c r="F138" s="678"/>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row>
    <row r="139" spans="1:34" ht="15" customHeight="1" x14ac:dyDescent="0.25">
      <c r="A139" s="378" t="s">
        <v>383</v>
      </c>
      <c r="B139" s="378" t="s">
        <v>378</v>
      </c>
      <c r="C139" s="678" t="s">
        <v>384</v>
      </c>
      <c r="D139" s="678"/>
      <c r="E139" s="678"/>
      <c r="F139" s="678"/>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row>
    <row r="140" spans="1:34" ht="15" customHeight="1" x14ac:dyDescent="0.25">
      <c r="A140" s="378" t="s">
        <v>385</v>
      </c>
      <c r="B140" s="378" t="s">
        <v>381</v>
      </c>
      <c r="C140" s="678" t="s">
        <v>386</v>
      </c>
      <c r="D140" s="678"/>
      <c r="E140" s="678"/>
      <c r="F140" s="678"/>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row>
    <row r="141" spans="1:34" ht="15" customHeight="1" x14ac:dyDescent="0.25">
      <c r="A141" s="378" t="s">
        <v>387</v>
      </c>
      <c r="B141" s="378" t="s">
        <v>388</v>
      </c>
      <c r="C141" s="678" t="s">
        <v>389</v>
      </c>
      <c r="D141" s="678"/>
      <c r="E141" s="678"/>
      <c r="F141" s="678"/>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row>
    <row r="142" spans="1:34" ht="15" customHeight="1" x14ac:dyDescent="0.25">
      <c r="A142" s="378" t="s">
        <v>390</v>
      </c>
      <c r="B142" s="378" t="s">
        <v>391</v>
      </c>
      <c r="C142" s="678" t="s">
        <v>392</v>
      </c>
      <c r="D142" s="678"/>
      <c r="E142" s="678"/>
      <c r="F142" s="678"/>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row>
    <row r="143" spans="1:34" ht="15" customHeight="1" x14ac:dyDescent="0.25">
      <c r="A143" s="319"/>
      <c r="B143" s="319"/>
      <c r="C143" s="319"/>
      <c r="D143" s="319"/>
      <c r="E143" s="319"/>
      <c r="F143" s="31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row>
    <row r="144" spans="1:34" ht="15" customHeight="1" x14ac:dyDescent="0.25">
      <c r="A144" s="679" t="s">
        <v>393</v>
      </c>
      <c r="B144" s="679"/>
      <c r="C144" s="679"/>
      <c r="D144" s="679"/>
      <c r="E144" s="679"/>
      <c r="F144" s="67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row>
    <row r="145" spans="1:34" ht="15" customHeight="1" x14ac:dyDescent="0.25">
      <c r="A145" s="379" t="s">
        <v>356</v>
      </c>
      <c r="B145" s="680" t="s">
        <v>394</v>
      </c>
      <c r="C145" s="680"/>
      <c r="D145" s="680"/>
      <c r="E145" s="680"/>
      <c r="F145" s="680"/>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row>
    <row r="146" spans="1:34" ht="15" customHeight="1" x14ac:dyDescent="0.25">
      <c r="A146" s="380" t="s">
        <v>395</v>
      </c>
      <c r="B146" s="677" t="s">
        <v>396</v>
      </c>
      <c r="C146" s="677"/>
      <c r="D146" s="677"/>
      <c r="E146" s="677"/>
      <c r="F146" s="677"/>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row>
    <row r="147" spans="1:34" ht="15" customHeight="1" x14ac:dyDescent="0.25">
      <c r="A147" s="380" t="s">
        <v>397</v>
      </c>
      <c r="B147" s="677" t="s">
        <v>398</v>
      </c>
      <c r="C147" s="677"/>
      <c r="D147" s="677"/>
      <c r="E147" s="677"/>
      <c r="F147" s="677"/>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row>
    <row r="148" spans="1:34" ht="15" customHeight="1" x14ac:dyDescent="0.25">
      <c r="A148" s="380" t="s">
        <v>399</v>
      </c>
      <c r="B148" s="677" t="s">
        <v>400</v>
      </c>
      <c r="C148" s="677"/>
      <c r="D148" s="677"/>
      <c r="E148" s="677"/>
      <c r="F148" s="677"/>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row>
    <row r="149" spans="1:34" ht="15" customHeight="1" x14ac:dyDescent="0.25">
      <c r="A149" s="380" t="s">
        <v>401</v>
      </c>
      <c r="B149" s="677" t="s">
        <v>402</v>
      </c>
      <c r="C149" s="677"/>
      <c r="D149" s="677"/>
      <c r="E149" s="677"/>
      <c r="F149" s="677"/>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row>
    <row r="150" spans="1:34" ht="15" customHeight="1" x14ac:dyDescent="0.25">
      <c r="A150" s="380" t="s">
        <v>403</v>
      </c>
      <c r="B150" s="677" t="s">
        <v>404</v>
      </c>
      <c r="C150" s="677"/>
      <c r="D150" s="677"/>
      <c r="E150" s="677"/>
      <c r="F150" s="677"/>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row>
  </sheetData>
  <mergeCells count="23">
    <mergeCell ref="D1:J1"/>
    <mergeCell ref="N1:O2"/>
    <mergeCell ref="D2:I2"/>
    <mergeCell ref="A3:P3"/>
    <mergeCell ref="C131:F131"/>
    <mergeCell ref="C132:F132"/>
    <mergeCell ref="C133:F133"/>
    <mergeCell ref="C134:F134"/>
    <mergeCell ref="C135:F135"/>
    <mergeCell ref="C136:F136"/>
    <mergeCell ref="C137:F137"/>
    <mergeCell ref="C138:F138"/>
    <mergeCell ref="C139:F139"/>
    <mergeCell ref="C140:F140"/>
    <mergeCell ref="C141:F141"/>
    <mergeCell ref="B148:F148"/>
    <mergeCell ref="B149:F149"/>
    <mergeCell ref="B150:F150"/>
    <mergeCell ref="C142:F142"/>
    <mergeCell ref="A144:F144"/>
    <mergeCell ref="B145:F145"/>
    <mergeCell ref="B146:F146"/>
    <mergeCell ref="B147:F147"/>
  </mergeCells>
  <pageMargins left="0.7" right="0.7" top="0.75" bottom="0.75" header="0.511811023622047" footer="0.511811023622047"/>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P42"/>
  <sheetViews>
    <sheetView showGridLines="0" zoomScaleNormal="100" workbookViewId="0">
      <selection activeCell="A3" sqref="A3:P3"/>
    </sheetView>
  </sheetViews>
  <sheetFormatPr defaultColWidth="8.7109375" defaultRowHeight="15" x14ac:dyDescent="0.25"/>
  <cols>
    <col min="1" max="1" width="38.28515625" customWidth="1"/>
    <col min="2" max="2" width="22.140625" customWidth="1"/>
    <col min="3" max="3" width="16.7109375" customWidth="1"/>
    <col min="4" max="7" width="14" customWidth="1"/>
    <col min="8" max="8" width="36.7109375" customWidth="1"/>
    <col min="9" max="9" width="19.42578125" customWidth="1"/>
    <col min="10" max="15" width="14" customWidth="1"/>
    <col min="16" max="16" width="20.5703125" customWidth="1"/>
  </cols>
  <sheetData>
    <row r="1" spans="1:16" ht="42" customHeight="1" x14ac:dyDescent="0.25">
      <c r="A1" s="38" t="s">
        <v>99</v>
      </c>
      <c r="B1" s="39"/>
      <c r="C1" s="39"/>
      <c r="D1" s="671" t="s">
        <v>405</v>
      </c>
      <c r="E1" s="671"/>
      <c r="F1" s="671"/>
      <c r="G1" s="671"/>
      <c r="H1" s="671"/>
      <c r="I1" s="671"/>
      <c r="J1" s="671"/>
      <c r="K1" s="281"/>
      <c r="L1" s="281"/>
      <c r="M1" s="281"/>
      <c r="N1" s="663"/>
      <c r="O1" s="663"/>
      <c r="P1" s="39"/>
    </row>
    <row r="2" spans="1:16" ht="39.75" customHeight="1" x14ac:dyDescent="0.25">
      <c r="A2" s="42"/>
      <c r="B2" s="39"/>
      <c r="C2" s="39"/>
      <c r="D2" s="672" t="s">
        <v>406</v>
      </c>
      <c r="E2" s="672"/>
      <c r="F2" s="672"/>
      <c r="G2" s="672"/>
      <c r="H2" s="672"/>
      <c r="I2" s="672"/>
      <c r="J2" s="282"/>
      <c r="K2" s="282"/>
      <c r="L2" s="282"/>
      <c r="M2" s="282"/>
      <c r="N2" s="663"/>
      <c r="O2" s="663"/>
      <c r="P2" s="39"/>
    </row>
    <row r="3" spans="1:16" ht="39.75" customHeight="1" x14ac:dyDescent="0.25">
      <c r="A3" s="673" t="s">
        <v>407</v>
      </c>
      <c r="B3" s="673"/>
      <c r="C3" s="673"/>
      <c r="D3" s="673"/>
      <c r="E3" s="673"/>
      <c r="F3" s="673"/>
      <c r="G3" s="673"/>
      <c r="H3" s="673"/>
      <c r="I3" s="673"/>
      <c r="J3" s="673"/>
      <c r="K3" s="673"/>
      <c r="L3" s="673"/>
      <c r="M3" s="673"/>
      <c r="N3" s="673"/>
      <c r="O3" s="673"/>
      <c r="P3" s="673"/>
    </row>
    <row r="4" spans="1:16" ht="11.25" customHeight="1" x14ac:dyDescent="0.25">
      <c r="A4" s="39"/>
      <c r="B4" s="39"/>
      <c r="C4" s="39"/>
      <c r="D4" s="39"/>
      <c r="E4" s="39"/>
      <c r="F4" s="39"/>
      <c r="G4" s="39"/>
      <c r="H4" s="39"/>
      <c r="I4" s="39"/>
      <c r="J4" s="39"/>
      <c r="K4" s="39"/>
      <c r="L4" s="39"/>
      <c r="M4" s="39"/>
      <c r="N4" s="39"/>
      <c r="O4" s="39"/>
      <c r="P4" s="39"/>
    </row>
    <row r="5" spans="1:16" ht="15" customHeight="1" x14ac:dyDescent="0.25">
      <c r="A5" s="381" t="s">
        <v>408</v>
      </c>
      <c r="B5" s="382" t="str">
        <f>'12-Month P&amp;L'!P103</f>
        <v>Cost Percentage</v>
      </c>
      <c r="C5" s="319"/>
      <c r="D5" s="319"/>
      <c r="E5" s="319"/>
      <c r="F5" s="319"/>
      <c r="G5" s="39"/>
      <c r="H5" s="39"/>
      <c r="I5" s="39"/>
      <c r="J5" s="39"/>
      <c r="K5" s="39"/>
      <c r="L5" s="39"/>
      <c r="M5" s="39"/>
      <c r="N5" s="39"/>
      <c r="O5" s="39"/>
      <c r="P5" s="39"/>
    </row>
    <row r="6" spans="1:16" ht="15" customHeight="1" x14ac:dyDescent="0.25">
      <c r="A6" s="383" t="s">
        <v>336</v>
      </c>
      <c r="B6" s="384">
        <f>IFERROR('12-Month P&amp;L'!P104,0)</f>
        <v>0</v>
      </c>
      <c r="C6" s="39"/>
      <c r="D6" s="39"/>
      <c r="E6" s="39"/>
      <c r="F6" s="39"/>
      <c r="G6" s="39"/>
      <c r="H6" s="39"/>
      <c r="I6" s="39"/>
      <c r="J6" s="39"/>
      <c r="K6" s="39"/>
      <c r="L6" s="39"/>
      <c r="M6" s="39"/>
      <c r="N6" s="39"/>
      <c r="O6" s="39"/>
      <c r="P6" s="39"/>
    </row>
    <row r="7" spans="1:16" ht="15" customHeight="1" x14ac:dyDescent="0.25">
      <c r="A7" s="383" t="s">
        <v>337</v>
      </c>
      <c r="B7" s="384">
        <f>IFERROR('12-Month P&amp;L'!P105,0)</f>
        <v>0</v>
      </c>
      <c r="C7" s="39"/>
      <c r="D7" s="39"/>
      <c r="E7" s="39"/>
      <c r="F7" s="39"/>
      <c r="G7" s="39"/>
      <c r="H7" s="39"/>
      <c r="I7" s="39"/>
      <c r="J7" s="39"/>
      <c r="K7" s="39"/>
      <c r="L7" s="39"/>
      <c r="M7" s="39"/>
      <c r="N7" s="39"/>
      <c r="O7" s="39"/>
      <c r="P7" s="39"/>
    </row>
    <row r="8" spans="1:16" ht="15" customHeight="1" x14ac:dyDescent="0.25">
      <c r="A8" s="383" t="s">
        <v>338</v>
      </c>
      <c r="B8" s="384">
        <f>IFERROR('12-Month P&amp;L'!P106,0)</f>
        <v>0</v>
      </c>
      <c r="C8" s="39"/>
      <c r="D8" s="39"/>
      <c r="E8" s="39"/>
      <c r="F8" s="39"/>
      <c r="G8" s="39"/>
      <c r="H8" s="39"/>
      <c r="I8" s="39"/>
      <c r="J8" s="39"/>
      <c r="K8" s="39"/>
      <c r="L8" s="39"/>
      <c r="M8" s="39"/>
      <c r="N8" s="39"/>
      <c r="O8" s="39"/>
      <c r="P8" s="39"/>
    </row>
    <row r="9" spans="1:16" ht="15" customHeight="1" x14ac:dyDescent="0.25">
      <c r="A9" s="383" t="s">
        <v>339</v>
      </c>
      <c r="B9" s="384">
        <f>IFERROR('12-Month P&amp;L'!P107,0)</f>
        <v>0</v>
      </c>
      <c r="C9" s="39"/>
      <c r="D9" s="39"/>
      <c r="E9" s="39"/>
      <c r="F9" s="39"/>
      <c r="G9" s="39"/>
      <c r="H9" s="39"/>
      <c r="I9" s="39"/>
      <c r="J9" s="39"/>
      <c r="K9" s="39"/>
      <c r="L9" s="39"/>
      <c r="M9" s="39"/>
      <c r="N9" s="39"/>
      <c r="O9" s="39"/>
      <c r="P9" s="39"/>
    </row>
    <row r="10" spans="1:16" ht="15" customHeight="1" x14ac:dyDescent="0.25">
      <c r="A10" s="383" t="s">
        <v>340</v>
      </c>
      <c r="B10" s="384">
        <f>IFERROR('12-Month P&amp;L'!P108,0)</f>
        <v>0</v>
      </c>
      <c r="C10" s="39"/>
      <c r="D10" s="39"/>
      <c r="E10" s="39"/>
      <c r="F10" s="39"/>
      <c r="G10" s="39"/>
      <c r="H10" s="39"/>
      <c r="I10" s="39"/>
      <c r="J10" s="39"/>
      <c r="K10" s="39"/>
      <c r="L10" s="39"/>
      <c r="M10" s="39"/>
      <c r="N10" s="39"/>
      <c r="O10" s="39"/>
      <c r="P10" s="39"/>
    </row>
    <row r="11" spans="1:16" ht="15" customHeight="1" x14ac:dyDescent="0.25">
      <c r="A11" s="383" t="s">
        <v>341</v>
      </c>
      <c r="B11" s="384">
        <f>IFERROR('12-Month P&amp;L'!P109,0)</f>
        <v>0</v>
      </c>
      <c r="C11" s="39"/>
      <c r="D11" s="39"/>
      <c r="E11" s="39"/>
      <c r="F11" s="39"/>
      <c r="G11" s="39"/>
      <c r="H11" s="39"/>
      <c r="I11" s="39"/>
      <c r="J11" s="39"/>
      <c r="K11" s="39"/>
      <c r="L11" s="39"/>
      <c r="M11" s="39"/>
      <c r="N11" s="39"/>
      <c r="O11" s="39"/>
      <c r="P11" s="39"/>
    </row>
    <row r="12" spans="1:16" ht="15" customHeight="1" x14ac:dyDescent="0.25">
      <c r="A12" s="383" t="s">
        <v>342</v>
      </c>
      <c r="B12" s="384">
        <f>IFERROR('12-Month P&amp;L'!P110,0)</f>
        <v>0</v>
      </c>
      <c r="C12" s="39"/>
      <c r="D12" s="39"/>
      <c r="E12" s="39"/>
      <c r="F12" s="39"/>
      <c r="G12" s="39"/>
      <c r="H12" s="39"/>
      <c r="I12" s="39"/>
      <c r="J12" s="39"/>
      <c r="K12" s="39"/>
      <c r="L12" s="39"/>
      <c r="M12" s="39"/>
      <c r="N12" s="39"/>
      <c r="O12" s="39"/>
      <c r="P12" s="39"/>
    </row>
    <row r="13" spans="1:16" ht="15" customHeight="1" x14ac:dyDescent="0.25">
      <c r="A13" s="383" t="s">
        <v>343</v>
      </c>
      <c r="B13" s="384">
        <f>IFERROR('12-Month P&amp;L'!P111,0)</f>
        <v>0</v>
      </c>
      <c r="C13" s="39"/>
      <c r="D13" s="39"/>
      <c r="E13" s="39"/>
      <c r="F13" s="39"/>
      <c r="G13" s="39"/>
      <c r="H13" s="39"/>
      <c r="I13" s="39"/>
      <c r="J13" s="39"/>
      <c r="K13" s="39"/>
      <c r="L13" s="39"/>
      <c r="M13" s="39"/>
      <c r="N13" s="39"/>
      <c r="O13" s="39"/>
      <c r="P13" s="39"/>
    </row>
    <row r="14" spans="1:16" ht="15" customHeight="1" x14ac:dyDescent="0.25">
      <c r="A14" s="383" t="s">
        <v>344</v>
      </c>
      <c r="B14" s="384">
        <f>IFERROR('12-Month P&amp;L'!P112,0)</f>
        <v>0</v>
      </c>
      <c r="C14" s="39"/>
      <c r="D14" s="39"/>
      <c r="E14" s="39"/>
      <c r="F14" s="39"/>
      <c r="G14" s="39"/>
      <c r="H14" s="39"/>
      <c r="I14" s="39"/>
      <c r="J14" s="39"/>
      <c r="K14" s="39"/>
      <c r="L14" s="39"/>
      <c r="M14" s="39"/>
      <c r="N14" s="39"/>
      <c r="O14" s="39"/>
      <c r="P14" s="39"/>
    </row>
    <row r="15" spans="1:16" ht="15" customHeight="1" x14ac:dyDescent="0.25">
      <c r="A15" s="383" t="s">
        <v>345</v>
      </c>
      <c r="B15" s="384">
        <f>IFERROR('12-Month P&amp;L'!P113,0)</f>
        <v>0</v>
      </c>
      <c r="C15" s="39"/>
      <c r="D15" s="39"/>
      <c r="E15" s="39"/>
      <c r="F15" s="39"/>
      <c r="G15" s="39"/>
      <c r="H15" s="39"/>
      <c r="I15" s="39"/>
      <c r="J15" s="39"/>
      <c r="K15" s="39"/>
      <c r="L15" s="39"/>
      <c r="M15" s="39"/>
      <c r="N15" s="39"/>
      <c r="O15" s="39"/>
      <c r="P15" s="39"/>
    </row>
    <row r="16" spans="1:16" ht="15" customHeight="1" x14ac:dyDescent="0.25">
      <c r="A16" s="383" t="s">
        <v>346</v>
      </c>
      <c r="B16" s="384">
        <f>IFERROR('12-Month P&amp;L'!P114,0)</f>
        <v>0</v>
      </c>
      <c r="C16" s="39"/>
      <c r="D16" s="39"/>
      <c r="E16" s="39"/>
      <c r="F16" s="39"/>
      <c r="G16" s="39"/>
      <c r="H16" s="39"/>
      <c r="I16" s="39"/>
      <c r="J16" s="39"/>
      <c r="K16" s="39"/>
      <c r="L16" s="39"/>
      <c r="M16" s="39"/>
      <c r="N16" s="39"/>
      <c r="O16" s="39"/>
      <c r="P16" s="39"/>
    </row>
    <row r="17" spans="1:16" ht="15" customHeight="1" x14ac:dyDescent="0.25">
      <c r="A17" s="383" t="s">
        <v>347</v>
      </c>
      <c r="B17" s="384">
        <f>IFERROR('12-Month P&amp;L'!P115,0)</f>
        <v>0</v>
      </c>
      <c r="C17" s="39"/>
      <c r="D17" s="39"/>
      <c r="E17" s="39"/>
      <c r="F17" s="39"/>
      <c r="G17" s="39"/>
      <c r="H17" s="39"/>
      <c r="I17" s="39"/>
      <c r="J17" s="39"/>
      <c r="K17" s="39"/>
      <c r="L17" s="39"/>
      <c r="M17" s="39"/>
      <c r="N17" s="39"/>
      <c r="O17" s="39"/>
      <c r="P17" s="39"/>
    </row>
    <row r="18" spans="1:16" ht="15" customHeight="1" x14ac:dyDescent="0.25">
      <c r="A18" s="385" t="s">
        <v>348</v>
      </c>
      <c r="B18" s="384">
        <f>IFERROR('12-Month P&amp;L'!P116,0)</f>
        <v>0</v>
      </c>
      <c r="C18" s="39"/>
      <c r="D18" s="39"/>
      <c r="E18" s="39"/>
      <c r="F18" s="39"/>
      <c r="G18" s="39"/>
      <c r="H18" s="39"/>
      <c r="I18" s="39"/>
      <c r="J18" s="39"/>
      <c r="K18" s="39"/>
      <c r="L18" s="39"/>
      <c r="M18" s="39"/>
      <c r="N18" s="39"/>
      <c r="O18" s="39"/>
      <c r="P18" s="39"/>
    </row>
    <row r="19" spans="1:16" ht="30.75" customHeight="1" x14ac:dyDescent="0.25">
      <c r="A19" s="386"/>
      <c r="B19" s="39"/>
      <c r="C19" s="39"/>
      <c r="D19" s="39"/>
      <c r="E19" s="39"/>
      <c r="F19" s="39"/>
      <c r="G19" s="39"/>
      <c r="H19" s="39"/>
      <c r="I19" s="39"/>
      <c r="J19" s="39"/>
      <c r="K19" s="39"/>
      <c r="L19" s="39"/>
      <c r="M19" s="39"/>
      <c r="N19" s="39"/>
      <c r="O19" s="39"/>
      <c r="P19" s="39"/>
    </row>
    <row r="20" spans="1:16" ht="15" customHeight="1" x14ac:dyDescent="0.25">
      <c r="A20" s="386"/>
      <c r="B20" s="39"/>
      <c r="C20" s="39"/>
      <c r="D20" s="39"/>
      <c r="E20" s="39"/>
      <c r="F20" s="39"/>
      <c r="G20" s="39"/>
      <c r="H20" s="39"/>
      <c r="I20" s="39"/>
      <c r="J20" s="39"/>
      <c r="K20" s="39"/>
      <c r="L20" s="39"/>
      <c r="M20" s="39"/>
      <c r="N20" s="39"/>
      <c r="O20" s="39"/>
      <c r="P20" s="39"/>
    </row>
    <row r="21" spans="1:16" ht="15" customHeight="1" x14ac:dyDescent="0.25">
      <c r="A21" s="387" t="s">
        <v>409</v>
      </c>
      <c r="B21" s="388"/>
      <c r="C21" s="388"/>
      <c r="D21" s="388"/>
      <c r="E21" s="388"/>
      <c r="F21" s="389"/>
      <c r="G21" s="39"/>
      <c r="H21" s="39"/>
      <c r="I21" s="39"/>
      <c r="J21" s="39"/>
      <c r="K21" s="39"/>
      <c r="L21" s="39"/>
      <c r="M21" s="39"/>
      <c r="N21" s="39"/>
      <c r="O21" s="39"/>
      <c r="P21" s="39"/>
    </row>
    <row r="22" spans="1:16" ht="15" customHeight="1" x14ac:dyDescent="0.25">
      <c r="A22" s="374" t="s">
        <v>356</v>
      </c>
      <c r="B22" s="375" t="s">
        <v>357</v>
      </c>
      <c r="C22" s="376" t="s">
        <v>358</v>
      </c>
      <c r="D22" s="377"/>
      <c r="E22" s="377"/>
      <c r="F22" s="377"/>
      <c r="G22" s="39"/>
      <c r="H22" s="39"/>
      <c r="I22" s="39"/>
      <c r="J22" s="39"/>
      <c r="K22" s="39"/>
      <c r="L22" s="39"/>
      <c r="M22" s="39"/>
      <c r="N22" s="39"/>
      <c r="O22" s="39"/>
      <c r="P22" s="39"/>
    </row>
    <row r="23" spans="1:16" ht="15" customHeight="1" x14ac:dyDescent="0.25">
      <c r="A23" s="378" t="s">
        <v>359</v>
      </c>
      <c r="B23" s="378" t="s">
        <v>360</v>
      </c>
      <c r="C23" s="678" t="s">
        <v>361</v>
      </c>
      <c r="D23" s="678"/>
      <c r="E23" s="678"/>
      <c r="F23" s="678"/>
      <c r="G23" s="39"/>
      <c r="H23" s="39"/>
      <c r="I23" s="39"/>
      <c r="J23" s="39"/>
      <c r="K23" s="39"/>
      <c r="L23" s="39"/>
      <c r="M23" s="39"/>
      <c r="N23" s="39"/>
      <c r="O23" s="39"/>
      <c r="P23" s="39"/>
    </row>
    <row r="24" spans="1:16" ht="15" customHeight="1" x14ac:dyDescent="0.25">
      <c r="A24" s="378" t="s">
        <v>362</v>
      </c>
      <c r="B24" s="378" t="s">
        <v>363</v>
      </c>
      <c r="C24" s="678" t="s">
        <v>364</v>
      </c>
      <c r="D24" s="678"/>
      <c r="E24" s="678"/>
      <c r="F24" s="678"/>
      <c r="G24" s="39"/>
      <c r="H24" s="39"/>
      <c r="I24" s="39"/>
      <c r="J24" s="39"/>
      <c r="K24" s="39"/>
      <c r="L24" s="39"/>
      <c r="M24" s="39"/>
      <c r="N24" s="39"/>
      <c r="O24" s="39"/>
      <c r="P24" s="39"/>
    </row>
    <row r="25" spans="1:16" ht="15" customHeight="1" x14ac:dyDescent="0.25">
      <c r="A25" s="378" t="s">
        <v>365</v>
      </c>
      <c r="B25" s="378" t="s">
        <v>366</v>
      </c>
      <c r="C25" s="678" t="s">
        <v>367</v>
      </c>
      <c r="D25" s="678"/>
      <c r="E25" s="678"/>
      <c r="F25" s="678"/>
      <c r="G25" s="39"/>
      <c r="H25" s="39"/>
      <c r="I25" s="39"/>
      <c r="J25" s="39"/>
      <c r="K25" s="39"/>
      <c r="L25" s="39"/>
      <c r="M25" s="39"/>
      <c r="N25" s="39"/>
      <c r="O25" s="39"/>
      <c r="P25" s="39"/>
    </row>
    <row r="26" spans="1:16" ht="15" customHeight="1" x14ac:dyDescent="0.25">
      <c r="A26" s="378" t="s">
        <v>368</v>
      </c>
      <c r="B26" s="378" t="s">
        <v>369</v>
      </c>
      <c r="C26" s="678" t="s">
        <v>370</v>
      </c>
      <c r="D26" s="678"/>
      <c r="E26" s="678"/>
      <c r="F26" s="678"/>
      <c r="G26" s="39"/>
      <c r="H26" s="39"/>
      <c r="I26" s="39"/>
      <c r="J26" s="39"/>
      <c r="K26" s="39"/>
      <c r="L26" s="39"/>
      <c r="M26" s="39"/>
      <c r="N26" s="39"/>
      <c r="O26" s="39"/>
      <c r="P26" s="39"/>
    </row>
    <row r="27" spans="1:16" ht="15" customHeight="1" x14ac:dyDescent="0.25">
      <c r="A27" s="378" t="s">
        <v>371</v>
      </c>
      <c r="B27" s="378" t="s">
        <v>372</v>
      </c>
      <c r="C27" s="678" t="s">
        <v>373</v>
      </c>
      <c r="D27" s="678"/>
      <c r="E27" s="678"/>
      <c r="F27" s="678"/>
      <c r="G27" s="39"/>
      <c r="H27" s="39"/>
      <c r="I27" s="39"/>
      <c r="J27" s="39"/>
      <c r="K27" s="39"/>
      <c r="L27" s="39"/>
      <c r="M27" s="39"/>
      <c r="N27" s="39"/>
      <c r="O27" s="39"/>
      <c r="P27" s="39"/>
    </row>
    <row r="28" spans="1:16" ht="15" customHeight="1" x14ac:dyDescent="0.25">
      <c r="A28" s="378" t="s">
        <v>374</v>
      </c>
      <c r="B28" s="378" t="s">
        <v>375</v>
      </c>
      <c r="C28" s="678" t="s">
        <v>376</v>
      </c>
      <c r="D28" s="678"/>
      <c r="E28" s="678"/>
      <c r="F28" s="678"/>
      <c r="G28" s="39"/>
      <c r="H28" s="39"/>
      <c r="I28" s="39"/>
      <c r="J28" s="39"/>
      <c r="K28" s="39"/>
      <c r="L28" s="39"/>
      <c r="M28" s="39"/>
      <c r="N28" s="39"/>
      <c r="O28" s="39"/>
      <c r="P28" s="39"/>
    </row>
    <row r="29" spans="1:16" ht="15" customHeight="1" x14ac:dyDescent="0.25">
      <c r="A29" s="378" t="s">
        <v>377</v>
      </c>
      <c r="B29" s="378" t="s">
        <v>378</v>
      </c>
      <c r="C29" s="678" t="s">
        <v>379</v>
      </c>
      <c r="D29" s="678"/>
      <c r="E29" s="678"/>
      <c r="F29" s="678"/>
      <c r="G29" s="39"/>
      <c r="H29" s="39"/>
      <c r="I29" s="39"/>
      <c r="J29" s="39"/>
      <c r="K29" s="39"/>
      <c r="L29" s="39"/>
      <c r="M29" s="39"/>
      <c r="N29" s="39"/>
      <c r="O29" s="39"/>
      <c r="P29" s="39"/>
    </row>
    <row r="30" spans="1:16" ht="15" customHeight="1" x14ac:dyDescent="0.25">
      <c r="A30" s="378" t="s">
        <v>380</v>
      </c>
      <c r="B30" s="378" t="s">
        <v>381</v>
      </c>
      <c r="C30" s="678" t="s">
        <v>382</v>
      </c>
      <c r="D30" s="678"/>
      <c r="E30" s="678"/>
      <c r="F30" s="678"/>
      <c r="G30" s="39"/>
      <c r="H30" s="39"/>
      <c r="I30" s="39"/>
      <c r="J30" s="39"/>
      <c r="K30" s="39"/>
      <c r="L30" s="39"/>
      <c r="M30" s="39"/>
      <c r="N30" s="39"/>
      <c r="O30" s="39"/>
      <c r="P30" s="39"/>
    </row>
    <row r="31" spans="1:16" ht="15" customHeight="1" x14ac:dyDescent="0.25">
      <c r="A31" s="378" t="s">
        <v>383</v>
      </c>
      <c r="B31" s="378" t="s">
        <v>378</v>
      </c>
      <c r="C31" s="678" t="s">
        <v>384</v>
      </c>
      <c r="D31" s="678"/>
      <c r="E31" s="678"/>
      <c r="F31" s="678"/>
      <c r="G31" s="39"/>
      <c r="H31" s="39"/>
      <c r="I31" s="39"/>
      <c r="J31" s="39"/>
      <c r="K31" s="39"/>
      <c r="L31" s="39"/>
      <c r="M31" s="39"/>
      <c r="N31" s="39"/>
      <c r="O31" s="39"/>
      <c r="P31" s="39"/>
    </row>
    <row r="32" spans="1:16" ht="15" customHeight="1" x14ac:dyDescent="0.25">
      <c r="A32" s="378" t="s">
        <v>385</v>
      </c>
      <c r="B32" s="378" t="s">
        <v>381</v>
      </c>
      <c r="C32" s="678" t="s">
        <v>386</v>
      </c>
      <c r="D32" s="678"/>
      <c r="E32" s="678"/>
      <c r="F32" s="678"/>
      <c r="G32" s="39"/>
      <c r="H32" s="39"/>
      <c r="I32" s="39"/>
      <c r="J32" s="39"/>
      <c r="K32" s="39"/>
      <c r="L32" s="39"/>
      <c r="M32" s="39"/>
      <c r="N32" s="39"/>
      <c r="O32" s="39"/>
      <c r="P32" s="39"/>
    </row>
    <row r="33" spans="1:16" ht="15" customHeight="1" x14ac:dyDescent="0.25">
      <c r="A33" s="378" t="s">
        <v>387</v>
      </c>
      <c r="B33" s="378" t="s">
        <v>388</v>
      </c>
      <c r="C33" s="678" t="s">
        <v>389</v>
      </c>
      <c r="D33" s="678"/>
      <c r="E33" s="678"/>
      <c r="F33" s="678"/>
      <c r="G33" s="39"/>
      <c r="H33" s="39"/>
      <c r="I33" s="39"/>
      <c r="J33" s="39"/>
      <c r="K33" s="39"/>
      <c r="L33" s="39"/>
      <c r="M33" s="39"/>
      <c r="N33" s="39"/>
      <c r="O33" s="39"/>
      <c r="P33" s="39"/>
    </row>
    <row r="34" spans="1:16" ht="15" customHeight="1" x14ac:dyDescent="0.25">
      <c r="A34" s="378" t="s">
        <v>390</v>
      </c>
      <c r="B34" s="378" t="s">
        <v>391</v>
      </c>
      <c r="C34" s="678" t="s">
        <v>392</v>
      </c>
      <c r="D34" s="678"/>
      <c r="E34" s="678"/>
      <c r="F34" s="678"/>
      <c r="G34" s="39"/>
      <c r="H34" s="39"/>
      <c r="I34" s="39"/>
      <c r="J34" s="39"/>
      <c r="K34" s="39"/>
      <c r="L34" s="39"/>
      <c r="M34" s="39"/>
      <c r="N34" s="39"/>
      <c r="O34" s="39"/>
      <c r="P34" s="39"/>
    </row>
    <row r="35" spans="1:16" ht="15" customHeight="1" x14ac:dyDescent="0.25">
      <c r="A35" s="319"/>
      <c r="B35" s="319"/>
      <c r="C35" s="319"/>
      <c r="D35" s="319"/>
      <c r="E35" s="319"/>
      <c r="F35" s="319"/>
      <c r="G35" s="39"/>
      <c r="H35" s="39"/>
      <c r="I35" s="39"/>
      <c r="J35" s="39"/>
      <c r="K35" s="39"/>
      <c r="L35" s="39"/>
      <c r="M35" s="39"/>
      <c r="N35" s="39"/>
      <c r="O35" s="39"/>
      <c r="P35" s="39"/>
    </row>
    <row r="36" spans="1:16" ht="15" customHeight="1" x14ac:dyDescent="0.25">
      <c r="A36" s="390" t="s">
        <v>393</v>
      </c>
      <c r="B36" s="391"/>
      <c r="C36" s="391"/>
      <c r="D36" s="391"/>
      <c r="E36" s="391"/>
      <c r="F36" s="392"/>
      <c r="G36" s="39"/>
      <c r="H36" s="39"/>
      <c r="I36" s="39"/>
      <c r="J36" s="39"/>
      <c r="K36" s="39"/>
      <c r="L36" s="39"/>
      <c r="M36" s="39"/>
      <c r="N36" s="39"/>
      <c r="O36" s="39"/>
      <c r="P36" s="39"/>
    </row>
    <row r="37" spans="1:16" ht="15" customHeight="1" x14ac:dyDescent="0.25">
      <c r="A37" s="379" t="s">
        <v>356</v>
      </c>
      <c r="B37" s="393" t="s">
        <v>394</v>
      </c>
      <c r="C37" s="394"/>
      <c r="D37" s="394"/>
      <c r="E37" s="394"/>
      <c r="F37" s="395"/>
      <c r="G37" s="39"/>
      <c r="H37" s="39"/>
      <c r="I37" s="39"/>
      <c r="J37" s="39"/>
      <c r="K37" s="39"/>
      <c r="L37" s="39"/>
      <c r="M37" s="39"/>
      <c r="N37" s="39"/>
      <c r="O37" s="39"/>
      <c r="P37" s="39"/>
    </row>
    <row r="38" spans="1:16" ht="15" customHeight="1" x14ac:dyDescent="0.25">
      <c r="A38" s="380" t="s">
        <v>395</v>
      </c>
      <c r="B38" s="396" t="s">
        <v>396</v>
      </c>
      <c r="C38" s="397"/>
      <c r="D38" s="397"/>
      <c r="E38" s="397"/>
      <c r="F38" s="398"/>
      <c r="G38" s="39"/>
      <c r="H38" s="39"/>
      <c r="I38" s="39"/>
      <c r="J38" s="39"/>
      <c r="K38" s="39"/>
      <c r="L38" s="39"/>
      <c r="M38" s="39"/>
      <c r="N38" s="39"/>
      <c r="O38" s="39"/>
      <c r="P38" s="39"/>
    </row>
    <row r="39" spans="1:16" ht="15" customHeight="1" x14ac:dyDescent="0.25">
      <c r="A39" s="380" t="s">
        <v>397</v>
      </c>
      <c r="B39" s="396" t="s">
        <v>398</v>
      </c>
      <c r="C39" s="397"/>
      <c r="D39" s="397"/>
      <c r="E39" s="397"/>
      <c r="F39" s="398"/>
      <c r="G39" s="39"/>
      <c r="H39" s="39"/>
      <c r="I39" s="39"/>
      <c r="J39" s="39"/>
      <c r="K39" s="39"/>
      <c r="L39" s="39"/>
      <c r="M39" s="39"/>
      <c r="N39" s="39"/>
      <c r="O39" s="39"/>
      <c r="P39" s="39"/>
    </row>
    <row r="40" spans="1:16" ht="15" customHeight="1" x14ac:dyDescent="0.25">
      <c r="A40" s="380" t="s">
        <v>399</v>
      </c>
      <c r="B40" s="396" t="s">
        <v>400</v>
      </c>
      <c r="C40" s="397"/>
      <c r="D40" s="397"/>
      <c r="E40" s="397"/>
      <c r="F40" s="398"/>
      <c r="G40" s="39"/>
      <c r="H40" s="39"/>
      <c r="I40" s="39"/>
      <c r="J40" s="39"/>
      <c r="K40" s="39"/>
      <c r="L40" s="39"/>
      <c r="M40" s="39"/>
      <c r="N40" s="39"/>
      <c r="O40" s="39"/>
      <c r="P40" s="39"/>
    </row>
    <row r="41" spans="1:16" ht="15" customHeight="1" x14ac:dyDescent="0.25">
      <c r="A41" s="380" t="s">
        <v>401</v>
      </c>
      <c r="B41" s="396" t="s">
        <v>402</v>
      </c>
      <c r="C41" s="397"/>
      <c r="D41" s="397"/>
      <c r="E41" s="397"/>
      <c r="F41" s="398"/>
      <c r="G41" s="39"/>
      <c r="H41" s="39"/>
      <c r="I41" s="39"/>
      <c r="J41" s="39"/>
      <c r="K41" s="39"/>
      <c r="L41" s="39"/>
      <c r="M41" s="39"/>
      <c r="N41" s="39"/>
      <c r="O41" s="39"/>
      <c r="P41" s="39"/>
    </row>
    <row r="42" spans="1:16" ht="15" customHeight="1" x14ac:dyDescent="0.25">
      <c r="A42" s="380" t="s">
        <v>403</v>
      </c>
      <c r="B42" s="396" t="s">
        <v>404</v>
      </c>
      <c r="C42" s="397"/>
      <c r="D42" s="397"/>
      <c r="E42" s="397"/>
      <c r="F42" s="398"/>
      <c r="G42" s="39"/>
      <c r="H42" s="39"/>
      <c r="I42" s="39"/>
      <c r="J42" s="39"/>
      <c r="K42" s="39"/>
      <c r="L42" s="39"/>
      <c r="M42" s="39"/>
      <c r="N42" s="39"/>
      <c r="O42" s="39"/>
      <c r="P42" s="39"/>
    </row>
  </sheetData>
  <mergeCells count="16">
    <mergeCell ref="D1:J1"/>
    <mergeCell ref="N1:O2"/>
    <mergeCell ref="D2:I2"/>
    <mergeCell ref="A3:P3"/>
    <mergeCell ref="C23:F23"/>
    <mergeCell ref="C24:F24"/>
    <mergeCell ref="C25:F25"/>
    <mergeCell ref="C26:F26"/>
    <mergeCell ref="C27:F27"/>
    <mergeCell ref="C28:F28"/>
    <mergeCell ref="C34:F34"/>
    <mergeCell ref="C29:F29"/>
    <mergeCell ref="C30:F30"/>
    <mergeCell ref="C31:F31"/>
    <mergeCell ref="C32:F32"/>
    <mergeCell ref="C33:F33"/>
  </mergeCells>
  <pageMargins left="0.7" right="0.7" top="0.75" bottom="0.75"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E4B5E5"/>
  </sheetPr>
  <dimension ref="A1:Q53"/>
  <sheetViews>
    <sheetView showGridLines="0" topLeftCell="A11" zoomScaleNormal="100" workbookViewId="0">
      <selection activeCell="A10" sqref="A10:D10"/>
    </sheetView>
  </sheetViews>
  <sheetFormatPr defaultColWidth="8.7109375" defaultRowHeight="15" x14ac:dyDescent="0.25"/>
  <cols>
    <col min="1" max="1" width="16" customWidth="1"/>
    <col min="2" max="3" width="14" customWidth="1"/>
    <col min="4" max="4" width="17" customWidth="1"/>
    <col min="5" max="5" width="13.7109375" customWidth="1"/>
    <col min="6" max="6" width="14" customWidth="1"/>
    <col min="7" max="7" width="14.42578125" customWidth="1"/>
    <col min="8" max="13" width="14" customWidth="1"/>
    <col min="14" max="14" width="17.140625" customWidth="1"/>
    <col min="15" max="16" width="14" customWidth="1"/>
    <col min="17" max="17" width="16" customWidth="1"/>
  </cols>
  <sheetData>
    <row r="1" spans="1:17" ht="42" customHeight="1" x14ac:dyDescent="0.25">
      <c r="A1" s="38"/>
      <c r="B1" s="39"/>
      <c r="C1" s="39"/>
      <c r="D1" s="671" t="s">
        <v>410</v>
      </c>
      <c r="E1" s="671"/>
      <c r="F1" s="671"/>
      <c r="G1" s="671"/>
      <c r="H1" s="671"/>
      <c r="I1" s="671"/>
      <c r="J1" s="671"/>
      <c r="K1" s="671"/>
      <c r="L1" s="671"/>
      <c r="M1" s="671"/>
      <c r="N1" s="671"/>
      <c r="O1" s="671"/>
      <c r="P1" s="671"/>
      <c r="Q1" s="671"/>
    </row>
    <row r="2" spans="1:17" ht="47.25" customHeight="1" x14ac:dyDescent="0.25">
      <c r="A2" s="42"/>
      <c r="B2" s="39"/>
      <c r="C2" s="39"/>
      <c r="D2" s="696" t="s">
        <v>411</v>
      </c>
      <c r="E2" s="696"/>
      <c r="F2" s="696"/>
      <c r="G2" s="696"/>
      <c r="H2" s="696"/>
      <c r="I2" s="696"/>
      <c r="J2" s="696"/>
      <c r="K2" s="696"/>
      <c r="L2" s="696"/>
      <c r="M2" s="696"/>
      <c r="N2" s="696"/>
      <c r="O2" s="696"/>
      <c r="P2" s="696"/>
      <c r="Q2" s="696"/>
    </row>
    <row r="3" spans="1:17" ht="44.25" customHeight="1" x14ac:dyDescent="0.25">
      <c r="A3" s="673" t="s">
        <v>412</v>
      </c>
      <c r="B3" s="673"/>
      <c r="C3" s="673"/>
      <c r="D3" s="673"/>
      <c r="E3" s="673"/>
      <c r="F3" s="673"/>
      <c r="G3" s="673"/>
      <c r="H3" s="673"/>
      <c r="I3" s="673"/>
      <c r="J3" s="673"/>
      <c r="K3" s="673"/>
      <c r="L3" s="673"/>
      <c r="M3" s="673"/>
      <c r="N3" s="673"/>
      <c r="O3" s="284"/>
      <c r="P3" s="284"/>
      <c r="Q3" s="53"/>
    </row>
    <row r="4" spans="1:17" ht="36" customHeight="1" x14ac:dyDescent="0.25">
      <c r="A4" s="38"/>
      <c r="B4" s="39"/>
      <c r="C4" s="39"/>
      <c r="D4" s="280"/>
      <c r="E4" s="280"/>
      <c r="F4" s="280"/>
      <c r="G4" s="280"/>
      <c r="H4" s="280"/>
      <c r="I4" s="280"/>
      <c r="J4" s="280"/>
      <c r="K4" s="281"/>
      <c r="L4" s="281"/>
      <c r="M4" s="281"/>
      <c r="N4" s="221"/>
      <c r="O4" s="39"/>
      <c r="P4" s="39"/>
      <c r="Q4" s="53"/>
    </row>
    <row r="5" spans="1:17" ht="17.25" customHeight="1" x14ac:dyDescent="0.25">
      <c r="A5" s="39"/>
      <c r="B5" s="697" t="s">
        <v>413</v>
      </c>
      <c r="C5" s="697"/>
      <c r="D5" s="697"/>
      <c r="E5" s="697"/>
      <c r="F5" s="280"/>
      <c r="G5" s="280"/>
      <c r="H5" s="280"/>
      <c r="I5" s="280"/>
      <c r="J5" s="280"/>
      <c r="K5" s="281"/>
      <c r="L5" s="281"/>
      <c r="M5" s="281"/>
      <c r="N5" s="221"/>
      <c r="O5" s="39"/>
      <c r="P5" s="39"/>
      <c r="Q5" s="53"/>
    </row>
    <row r="6" spans="1:17" ht="28.5" customHeight="1" x14ac:dyDescent="0.25">
      <c r="A6" s="39"/>
      <c r="B6" s="399" t="s">
        <v>414</v>
      </c>
      <c r="C6" s="399" t="s">
        <v>415</v>
      </c>
      <c r="D6" s="399" t="s">
        <v>416</v>
      </c>
      <c r="E6" s="399" t="s">
        <v>417</v>
      </c>
      <c r="F6" s="280"/>
      <c r="G6" s="280"/>
      <c r="H6" s="280"/>
      <c r="I6" s="280"/>
      <c r="J6" s="280"/>
      <c r="K6" s="281"/>
      <c r="L6" s="281"/>
      <c r="M6" s="281"/>
      <c r="N6" s="221"/>
      <c r="O6" s="39"/>
      <c r="P6" s="39"/>
      <c r="Q6" s="53"/>
    </row>
    <row r="7" spans="1:17" ht="26.25" customHeight="1" x14ac:dyDescent="0.25">
      <c r="A7" s="39"/>
      <c r="B7" s="400" t="s">
        <v>418</v>
      </c>
      <c r="C7" s="401">
        <f>SUMPRODUCT(B19:B23,C19:C23)</f>
        <v>2686.66</v>
      </c>
      <c r="D7" s="402">
        <f>SUM(C7/K13)</f>
        <v>9.0299552142238948E-2</v>
      </c>
      <c r="E7" s="403">
        <f>SUM(B19:B23)</f>
        <v>2</v>
      </c>
      <c r="F7" s="280"/>
      <c r="G7" s="280"/>
      <c r="H7" s="280"/>
      <c r="I7" s="280"/>
      <c r="J7" s="280"/>
      <c r="K7" s="281"/>
      <c r="L7" s="281"/>
      <c r="M7" s="281"/>
      <c r="N7" s="221"/>
      <c r="O7" s="39"/>
      <c r="P7" s="39"/>
      <c r="Q7" s="39"/>
    </row>
    <row r="8" spans="1:17" ht="25.5" customHeight="1" x14ac:dyDescent="0.25">
      <c r="A8" s="39"/>
      <c r="B8" s="400" t="s">
        <v>419</v>
      </c>
      <c r="C8" s="401">
        <f>SUMPRODUCT(G19:G23,H19:H23)</f>
        <v>15487.4</v>
      </c>
      <c r="D8" s="402">
        <f>SUM(C8/K13)</f>
        <v>0.52053675710648595</v>
      </c>
      <c r="E8" s="403">
        <f>SUM(G19:G23)</f>
        <v>10</v>
      </c>
      <c r="F8" s="280"/>
      <c r="G8" s="280"/>
      <c r="H8" s="280"/>
      <c r="I8" s="280"/>
      <c r="J8" s="280"/>
      <c r="K8" s="281"/>
      <c r="L8" s="281"/>
      <c r="M8" s="281"/>
      <c r="N8" s="221"/>
      <c r="O8" s="39"/>
      <c r="P8" s="39"/>
      <c r="Q8" s="39"/>
    </row>
    <row r="9" spans="1:17" ht="178.5" customHeight="1" x14ac:dyDescent="0.25">
      <c r="A9" s="38"/>
      <c r="B9" s="39"/>
      <c r="C9" s="39"/>
      <c r="D9" s="280"/>
      <c r="E9" s="280"/>
      <c r="F9" s="280"/>
      <c r="G9" s="280"/>
      <c r="H9" s="280"/>
      <c r="I9" s="280"/>
      <c r="J9" s="280"/>
      <c r="K9" s="281"/>
      <c r="L9" s="281"/>
      <c r="M9" s="281"/>
      <c r="N9" s="221"/>
      <c r="O9" s="39"/>
      <c r="P9" s="39"/>
      <c r="Q9" s="39"/>
    </row>
    <row r="10" spans="1:17" ht="35.25" customHeight="1" x14ac:dyDescent="0.25">
      <c r="A10" s="698" t="s">
        <v>420</v>
      </c>
      <c r="B10" s="698"/>
      <c r="C10" s="698"/>
      <c r="D10" s="698"/>
      <c r="E10" s="39"/>
      <c r="F10" s="699" t="s">
        <v>421</v>
      </c>
      <c r="G10" s="699"/>
      <c r="H10" s="699"/>
      <c r="I10" s="699"/>
      <c r="J10" s="39"/>
      <c r="K10" s="700" t="s">
        <v>422</v>
      </c>
      <c r="L10" s="700"/>
      <c r="M10" s="700"/>
      <c r="N10" s="700"/>
      <c r="O10" s="39"/>
      <c r="P10" s="39"/>
      <c r="Q10" s="39"/>
    </row>
    <row r="11" spans="1:17" ht="24.75" customHeight="1" x14ac:dyDescent="0.25">
      <c r="A11" s="690">
        <f>SUM(B19:B23)</f>
        <v>2</v>
      </c>
      <c r="B11" s="690"/>
      <c r="C11" s="690"/>
      <c r="D11" s="690"/>
      <c r="E11" s="39"/>
      <c r="F11" s="691">
        <f>SUM(G19:G23)</f>
        <v>10</v>
      </c>
      <c r="G11" s="691"/>
      <c r="H11" s="691"/>
      <c r="I11" s="691"/>
      <c r="J11" s="39"/>
      <c r="K11" s="692">
        <f>SUM(A11+F11)</f>
        <v>12</v>
      </c>
      <c r="L11" s="692"/>
      <c r="M11" s="692"/>
      <c r="N11" s="692"/>
      <c r="O11" s="39"/>
      <c r="P11" s="39"/>
      <c r="Q11" s="39"/>
    </row>
    <row r="12" spans="1:17" ht="21.75" customHeight="1" x14ac:dyDescent="0.25">
      <c r="A12" s="693" t="s">
        <v>415</v>
      </c>
      <c r="B12" s="693"/>
      <c r="C12" s="693"/>
      <c r="D12" s="693"/>
      <c r="E12" s="39"/>
      <c r="F12" s="694" t="s">
        <v>415</v>
      </c>
      <c r="G12" s="694"/>
      <c r="H12" s="694"/>
      <c r="I12" s="694"/>
      <c r="J12" s="39"/>
      <c r="K12" s="695" t="s">
        <v>415</v>
      </c>
      <c r="L12" s="695"/>
      <c r="M12" s="695"/>
      <c r="N12" s="695"/>
      <c r="O12" s="39"/>
      <c r="P12" s="39"/>
      <c r="Q12" s="39"/>
    </row>
    <row r="13" spans="1:17" ht="21.75" customHeight="1" x14ac:dyDescent="0.25">
      <c r="A13" s="684">
        <f>$D$24</f>
        <v>2686.66</v>
      </c>
      <c r="B13" s="684"/>
      <c r="C13" s="684"/>
      <c r="D13" s="684"/>
      <c r="E13" s="39"/>
      <c r="F13" s="685">
        <v>27066.09</v>
      </c>
      <c r="G13" s="685"/>
      <c r="H13" s="685"/>
      <c r="I13" s="685"/>
      <c r="J13" s="39"/>
      <c r="K13" s="686">
        <f>SUM(A13+F13)</f>
        <v>29752.75</v>
      </c>
      <c r="L13" s="686"/>
      <c r="M13" s="686"/>
      <c r="N13" s="686"/>
      <c r="O13" s="39"/>
      <c r="P13" s="39"/>
      <c r="Q13" s="39"/>
    </row>
    <row r="14" spans="1:17" ht="21.75" customHeight="1" x14ac:dyDescent="0.25">
      <c r="A14" s="404"/>
      <c r="B14" s="404"/>
      <c r="C14" s="404"/>
      <c r="D14" s="404"/>
      <c r="E14" s="404"/>
      <c r="F14" s="404"/>
      <c r="G14" s="404"/>
      <c r="H14" s="404"/>
      <c r="I14" s="404"/>
      <c r="J14" s="404"/>
      <c r="K14" s="404"/>
      <c r="L14" s="404"/>
      <c r="M14" s="404"/>
      <c r="N14" s="404"/>
      <c r="O14" s="404"/>
      <c r="P14" s="404"/>
      <c r="Q14" s="404"/>
    </row>
    <row r="15" spans="1:17" ht="21.75" customHeight="1" x14ac:dyDescent="0.25">
      <c r="A15" s="404"/>
      <c r="B15" s="404"/>
      <c r="C15" s="404"/>
      <c r="D15" s="404"/>
      <c r="E15" s="404"/>
      <c r="F15" s="404"/>
      <c r="G15" s="404"/>
      <c r="H15" s="404"/>
      <c r="I15" s="404"/>
      <c r="J15" s="404"/>
      <c r="K15" s="404"/>
      <c r="L15" s="404"/>
      <c r="M15" s="404"/>
      <c r="N15" s="404"/>
      <c r="O15" s="404"/>
      <c r="P15" s="404"/>
      <c r="Q15" s="404"/>
    </row>
    <row r="16" spans="1:17" ht="8.25" customHeight="1" x14ac:dyDescent="0.25">
      <c r="A16" s="404"/>
      <c r="B16" s="404"/>
      <c r="C16" s="404"/>
      <c r="D16" s="404"/>
      <c r="E16" s="404"/>
      <c r="F16" s="404"/>
      <c r="G16" s="404"/>
      <c r="H16" s="404"/>
      <c r="I16" s="404"/>
      <c r="J16" s="404"/>
      <c r="K16" s="404"/>
      <c r="L16" s="404"/>
      <c r="M16" s="404"/>
      <c r="N16" s="404"/>
      <c r="O16" s="404"/>
      <c r="P16" s="404"/>
      <c r="Q16" s="404"/>
    </row>
    <row r="17" spans="1:17" ht="37.5" customHeight="1" x14ac:dyDescent="0.25">
      <c r="A17" s="687" t="s">
        <v>423</v>
      </c>
      <c r="B17" s="687"/>
      <c r="C17" s="687"/>
      <c r="D17" s="687"/>
      <c r="E17" s="39"/>
      <c r="F17" s="405" t="s">
        <v>424</v>
      </c>
      <c r="G17" s="406"/>
      <c r="H17" s="406"/>
      <c r="I17" s="407"/>
      <c r="J17" s="39"/>
      <c r="K17" s="408" t="s">
        <v>238</v>
      </c>
      <c r="L17" s="408" t="s">
        <v>425</v>
      </c>
      <c r="M17" s="409" t="s">
        <v>426</v>
      </c>
      <c r="N17" s="410" t="s">
        <v>427</v>
      </c>
      <c r="O17" s="404"/>
      <c r="P17" s="404"/>
      <c r="Q17" s="404"/>
    </row>
    <row r="18" spans="1:17" ht="47.25" customHeight="1" x14ac:dyDescent="0.25">
      <c r="A18" s="408" t="s">
        <v>238</v>
      </c>
      <c r="B18" s="408" t="s">
        <v>428</v>
      </c>
      <c r="C18" s="408" t="s">
        <v>425</v>
      </c>
      <c r="D18" s="408" t="s">
        <v>415</v>
      </c>
      <c r="E18" s="39"/>
      <c r="F18" s="409" t="s">
        <v>238</v>
      </c>
      <c r="G18" s="409" t="s">
        <v>429</v>
      </c>
      <c r="H18" s="409" t="s">
        <v>426</v>
      </c>
      <c r="I18" s="409" t="s">
        <v>415</v>
      </c>
      <c r="J18" s="39"/>
      <c r="K18" s="400" t="s">
        <v>430</v>
      </c>
      <c r="L18" s="401"/>
      <c r="M18" s="401"/>
      <c r="N18" s="401">
        <f>L18-M18</f>
        <v>0</v>
      </c>
      <c r="O18" s="404"/>
      <c r="P18" s="404"/>
      <c r="Q18" s="404"/>
    </row>
    <row r="19" spans="1:17" ht="21.75" customHeight="1" x14ac:dyDescent="0.25">
      <c r="A19" s="400" t="s">
        <v>430</v>
      </c>
      <c r="B19" s="411">
        <v>2</v>
      </c>
      <c r="C19" s="412">
        <v>1343.33</v>
      </c>
      <c r="D19" s="401">
        <f>SUM(B19*C19)</f>
        <v>2686.66</v>
      </c>
      <c r="E19" s="39"/>
      <c r="F19" s="400" t="s">
        <v>430</v>
      </c>
      <c r="G19" s="411">
        <v>10</v>
      </c>
      <c r="H19" s="412">
        <v>1548.74</v>
      </c>
      <c r="I19" s="401">
        <f>(G19*H19)</f>
        <v>15487.4</v>
      </c>
      <c r="J19" s="39"/>
      <c r="K19" s="400" t="s">
        <v>431</v>
      </c>
      <c r="L19" s="401"/>
      <c r="M19" s="401"/>
      <c r="N19" s="401">
        <f>L19-M19</f>
        <v>0</v>
      </c>
      <c r="O19" s="404"/>
      <c r="P19" s="404"/>
      <c r="Q19" s="404"/>
    </row>
    <row r="20" spans="1:17" ht="21.75" customHeight="1" x14ac:dyDescent="0.25">
      <c r="A20" s="400" t="s">
        <v>431</v>
      </c>
      <c r="B20" s="411"/>
      <c r="C20" s="412"/>
      <c r="D20" s="401">
        <f>SUM(B20*C20)</f>
        <v>0</v>
      </c>
      <c r="E20" s="39"/>
      <c r="F20" s="400" t="s">
        <v>431</v>
      </c>
      <c r="G20" s="411"/>
      <c r="H20" s="412"/>
      <c r="I20" s="401">
        <f>(G20*H20)</f>
        <v>0</v>
      </c>
      <c r="J20" s="39"/>
      <c r="K20" s="400" t="s">
        <v>432</v>
      </c>
      <c r="L20" s="401"/>
      <c r="M20" s="401"/>
      <c r="N20" s="401">
        <f>L20-M20</f>
        <v>0</v>
      </c>
      <c r="O20" s="404"/>
      <c r="P20" s="404"/>
      <c r="Q20" s="404"/>
    </row>
    <row r="21" spans="1:17" ht="21.75" customHeight="1" x14ac:dyDescent="0.25">
      <c r="A21" s="400" t="s">
        <v>432</v>
      </c>
      <c r="B21" s="411"/>
      <c r="C21" s="412"/>
      <c r="D21" s="401">
        <f>SUM(B21*C21)</f>
        <v>0</v>
      </c>
      <c r="E21" s="39"/>
      <c r="F21" s="400" t="s">
        <v>432</v>
      </c>
      <c r="G21" s="411"/>
      <c r="H21" s="412"/>
      <c r="I21" s="401">
        <f>(G21*H21)</f>
        <v>0</v>
      </c>
      <c r="J21" s="39"/>
      <c r="K21" s="400" t="s">
        <v>246</v>
      </c>
      <c r="L21" s="401"/>
      <c r="M21" s="401"/>
      <c r="N21" s="401">
        <f>L21-M21</f>
        <v>0</v>
      </c>
      <c r="O21" s="404"/>
      <c r="P21" s="404"/>
      <c r="Q21" s="404"/>
    </row>
    <row r="22" spans="1:17" ht="21.75" customHeight="1" x14ac:dyDescent="0.25">
      <c r="A22" s="400" t="s">
        <v>246</v>
      </c>
      <c r="B22" s="411"/>
      <c r="C22" s="412"/>
      <c r="D22" s="401">
        <f>SUM(B22*C22)</f>
        <v>0</v>
      </c>
      <c r="E22" s="39"/>
      <c r="F22" s="400" t="s">
        <v>246</v>
      </c>
      <c r="G22" s="411"/>
      <c r="H22" s="412"/>
      <c r="I22" s="401">
        <f>(G22*H22)</f>
        <v>0</v>
      </c>
      <c r="J22" s="39"/>
      <c r="K22" s="413" t="s">
        <v>247</v>
      </c>
      <c r="L22" s="414"/>
      <c r="M22" s="414"/>
      <c r="N22" s="414">
        <f>L22-M22</f>
        <v>0</v>
      </c>
      <c r="O22" s="404"/>
      <c r="P22" s="404"/>
      <c r="Q22" s="404"/>
    </row>
    <row r="23" spans="1:17" ht="21.75" customHeight="1" x14ac:dyDescent="0.25">
      <c r="A23" s="400" t="s">
        <v>247</v>
      </c>
      <c r="B23" s="411"/>
      <c r="C23" s="412"/>
      <c r="D23" s="401">
        <f>SUM(B23*C23)</f>
        <v>0</v>
      </c>
      <c r="E23" s="39"/>
      <c r="F23" s="400" t="s">
        <v>247</v>
      </c>
      <c r="G23" s="411"/>
      <c r="H23" s="412"/>
      <c r="I23" s="401">
        <f>(G23*H23)</f>
        <v>0</v>
      </c>
      <c r="J23" s="39"/>
      <c r="K23" s="380"/>
      <c r="L23" s="380"/>
      <c r="M23" s="380"/>
      <c r="N23" s="415"/>
      <c r="O23" s="416"/>
      <c r="P23" s="404"/>
      <c r="Q23" s="404"/>
    </row>
    <row r="24" spans="1:17" ht="21.75" customHeight="1" x14ac:dyDescent="0.25">
      <c r="A24" s="417" t="s">
        <v>433</v>
      </c>
      <c r="B24" s="418">
        <f>SUM(B19:B23)</f>
        <v>2</v>
      </c>
      <c r="C24" s="419"/>
      <c r="D24" s="420">
        <f>SUM(D19:D23)</f>
        <v>2686.66</v>
      </c>
      <c r="E24" s="39"/>
      <c r="F24" s="421" t="s">
        <v>433</v>
      </c>
      <c r="G24" s="422">
        <f>SUM(G19:G23)</f>
        <v>10</v>
      </c>
      <c r="H24" s="423"/>
      <c r="I24" s="424">
        <f>SUM(I19:I23)</f>
        <v>15487.4</v>
      </c>
      <c r="J24" s="39"/>
      <c r="K24" s="419"/>
      <c r="L24" s="419"/>
      <c r="M24" s="419"/>
      <c r="N24" s="419"/>
      <c r="O24" s="416"/>
      <c r="P24" s="404"/>
      <c r="Q24" s="404"/>
    </row>
    <row r="25" spans="1:17" ht="21.75" customHeight="1" x14ac:dyDescent="0.25">
      <c r="A25" s="404"/>
      <c r="B25" s="404"/>
      <c r="C25" s="404"/>
      <c r="D25" s="404"/>
      <c r="E25" s="404"/>
      <c r="F25" s="404"/>
      <c r="G25" s="404"/>
      <c r="H25" s="404"/>
      <c r="I25" s="404"/>
      <c r="J25" s="404"/>
      <c r="K25" s="404"/>
      <c r="L25" s="404"/>
      <c r="M25" s="404"/>
      <c r="N25" s="404"/>
      <c r="O25" s="404"/>
      <c r="P25" s="404"/>
      <c r="Q25" s="404"/>
    </row>
    <row r="26" spans="1:17" ht="21.75" customHeight="1" x14ac:dyDescent="0.25">
      <c r="A26" s="404"/>
      <c r="B26" s="404"/>
      <c r="C26" s="404"/>
      <c r="D26" s="404"/>
      <c r="E26" s="416"/>
      <c r="F26" s="416"/>
      <c r="G26" s="416"/>
      <c r="H26" s="416"/>
      <c r="I26" s="404"/>
      <c r="J26" s="416"/>
      <c r="K26" s="416"/>
      <c r="L26" s="404"/>
      <c r="M26" s="404"/>
      <c r="N26" s="404"/>
      <c r="O26" s="404"/>
      <c r="P26" s="404"/>
      <c r="Q26" s="404"/>
    </row>
    <row r="27" spans="1:17" ht="21.75" customHeight="1" x14ac:dyDescent="0.25">
      <c r="A27" s="688" t="s">
        <v>434</v>
      </c>
      <c r="B27" s="688"/>
      <c r="C27" s="688"/>
      <c r="D27" s="688"/>
      <c r="E27" s="425"/>
      <c r="F27" s="39"/>
      <c r="G27" s="39"/>
      <c r="H27" s="39"/>
      <c r="I27" s="39"/>
      <c r="J27" s="689"/>
      <c r="K27" s="689"/>
      <c r="L27" s="39"/>
      <c r="M27" s="39"/>
      <c r="N27" s="404"/>
      <c r="O27" s="404"/>
      <c r="P27" s="404"/>
      <c r="Q27" s="404"/>
    </row>
    <row r="28" spans="1:17" ht="19.5" customHeight="1" x14ac:dyDescent="0.25">
      <c r="A28" s="681" t="s">
        <v>435</v>
      </c>
      <c r="B28" s="681"/>
      <c r="C28" s="681"/>
      <c r="D28" s="681"/>
      <c r="E28" s="416"/>
      <c r="F28" s="39"/>
      <c r="G28" s="39"/>
      <c r="H28" s="39"/>
      <c r="I28" s="39"/>
      <c r="J28" s="682"/>
      <c r="K28" s="682"/>
      <c r="L28" s="39"/>
      <c r="M28" s="39"/>
      <c r="N28" s="404"/>
      <c r="O28" s="404"/>
      <c r="P28" s="404"/>
      <c r="Q28" s="404"/>
    </row>
    <row r="29" spans="1:17" ht="21.75" customHeight="1" x14ac:dyDescent="0.25">
      <c r="A29" s="681" t="s">
        <v>436</v>
      </c>
      <c r="B29" s="681"/>
      <c r="C29" s="681"/>
      <c r="D29" s="681"/>
      <c r="E29" s="416"/>
      <c r="F29" s="39"/>
      <c r="G29" s="39"/>
      <c r="H29" s="39"/>
      <c r="I29" s="39"/>
      <c r="J29" s="683"/>
      <c r="K29" s="683"/>
      <c r="L29" s="39"/>
      <c r="M29" s="39"/>
      <c r="N29" s="404"/>
      <c r="O29" s="404"/>
      <c r="P29" s="404"/>
      <c r="Q29" s="404"/>
    </row>
    <row r="30" spans="1:17" ht="21.75" customHeight="1" x14ac:dyDescent="0.25">
      <c r="A30" s="681" t="s">
        <v>437</v>
      </c>
      <c r="B30" s="681"/>
      <c r="C30" s="681"/>
      <c r="D30" s="681"/>
      <c r="E30" s="416"/>
      <c r="F30" s="39"/>
      <c r="G30" s="39"/>
      <c r="H30" s="39"/>
      <c r="I30" s="39"/>
      <c r="J30" s="682"/>
      <c r="K30" s="682"/>
      <c r="L30" s="39"/>
      <c r="M30" s="39"/>
      <c r="N30" s="404"/>
      <c r="O30" s="404"/>
      <c r="P30" s="404"/>
      <c r="Q30" s="404"/>
    </row>
    <row r="31" spans="1:17" ht="21.75" customHeight="1" x14ac:dyDescent="0.25">
      <c r="A31" s="39"/>
      <c r="B31" s="39"/>
      <c r="C31" s="39"/>
      <c r="D31" s="39"/>
      <c r="E31" s="416"/>
      <c r="F31" s="416"/>
      <c r="G31" s="416"/>
      <c r="H31" s="416"/>
      <c r="I31" s="404"/>
      <c r="J31" s="416"/>
      <c r="K31" s="416"/>
      <c r="L31" s="404"/>
      <c r="M31" s="404"/>
      <c r="N31" s="404"/>
      <c r="O31" s="404"/>
      <c r="P31" s="404"/>
      <c r="Q31" s="404"/>
    </row>
    <row r="32" spans="1:17" ht="21.75" customHeight="1" x14ac:dyDescent="0.25">
      <c r="A32" s="39"/>
      <c r="B32" s="39"/>
      <c r="C32" s="39"/>
      <c r="D32" s="39"/>
      <c r="E32" s="416"/>
      <c r="F32" s="416"/>
      <c r="G32" s="416"/>
      <c r="H32" s="416"/>
      <c r="I32" s="404"/>
      <c r="J32" s="416"/>
      <c r="K32" s="416"/>
      <c r="L32" s="404"/>
      <c r="M32" s="404"/>
      <c r="N32" s="404"/>
      <c r="O32" s="404"/>
      <c r="P32" s="404"/>
      <c r="Q32" s="404"/>
    </row>
    <row r="33" spans="1:17" ht="21.75" customHeight="1" x14ac:dyDescent="0.25">
      <c r="A33" s="39"/>
      <c r="B33" s="39"/>
      <c r="C33" s="39"/>
      <c r="D33" s="39"/>
      <c r="E33" s="416"/>
      <c r="F33" s="416"/>
      <c r="G33" s="416"/>
      <c r="H33" s="416"/>
      <c r="I33" s="404"/>
      <c r="J33" s="404"/>
      <c r="K33" s="404"/>
      <c r="L33" s="404"/>
      <c r="M33" s="404"/>
      <c r="N33" s="404"/>
      <c r="O33" s="404"/>
      <c r="P33" s="404"/>
      <c r="Q33" s="404"/>
    </row>
    <row r="34" spans="1:17" ht="21.75" customHeight="1" x14ac:dyDescent="0.25">
      <c r="A34" s="39"/>
      <c r="B34" s="39"/>
      <c r="C34" s="39"/>
      <c r="D34" s="39"/>
      <c r="E34" s="416"/>
      <c r="F34" s="416"/>
      <c r="G34" s="416"/>
      <c r="H34" s="416"/>
      <c r="I34" s="404"/>
      <c r="J34" s="404"/>
      <c r="K34" s="404"/>
      <c r="L34" s="404"/>
      <c r="M34" s="404"/>
      <c r="N34" s="404"/>
      <c r="O34" s="404"/>
      <c r="P34" s="404"/>
      <c r="Q34" s="404"/>
    </row>
    <row r="35" spans="1:17" ht="21.75" customHeight="1" x14ac:dyDescent="0.25">
      <c r="A35" s="416"/>
      <c r="B35" s="416"/>
      <c r="C35" s="416"/>
      <c r="D35" s="416"/>
      <c r="E35" s="416"/>
      <c r="F35" s="404"/>
      <c r="G35" s="404"/>
      <c r="H35" s="404"/>
      <c r="I35" s="404"/>
      <c r="J35" s="404"/>
      <c r="K35" s="404"/>
      <c r="L35" s="404"/>
      <c r="M35" s="404"/>
      <c r="N35" s="404"/>
      <c r="O35" s="404"/>
      <c r="P35" s="404"/>
      <c r="Q35" s="404"/>
    </row>
    <row r="36" spans="1:17" ht="21.75" customHeight="1" x14ac:dyDescent="0.25">
      <c r="A36" s="404"/>
      <c r="B36" s="404"/>
      <c r="C36" s="404"/>
      <c r="D36" s="404"/>
      <c r="E36" s="404"/>
      <c r="F36" s="404"/>
      <c r="G36" s="404"/>
      <c r="H36" s="404"/>
      <c r="I36" s="404"/>
      <c r="J36" s="404"/>
      <c r="K36" s="404"/>
      <c r="L36" s="404"/>
      <c r="M36" s="404"/>
      <c r="N36" s="404"/>
      <c r="O36" s="404"/>
      <c r="P36" s="404"/>
      <c r="Q36" s="404"/>
    </row>
    <row r="37" spans="1:17" ht="21.75" customHeight="1" x14ac:dyDescent="0.25">
      <c r="A37" s="404"/>
      <c r="B37" s="404"/>
      <c r="C37" s="404"/>
      <c r="D37" s="404"/>
      <c r="E37" s="404"/>
      <c r="F37" s="404"/>
      <c r="G37" s="404"/>
      <c r="H37" s="404"/>
      <c r="I37" s="404"/>
      <c r="J37" s="404"/>
      <c r="K37" s="404"/>
      <c r="L37" s="404"/>
      <c r="M37" s="404"/>
      <c r="N37" s="404"/>
      <c r="O37" s="404"/>
      <c r="P37" s="404"/>
      <c r="Q37" s="404"/>
    </row>
    <row r="38" spans="1:17" ht="21.75" customHeight="1" x14ac:dyDescent="0.25">
      <c r="A38" s="404"/>
      <c r="B38" s="404"/>
      <c r="C38" s="404"/>
      <c r="D38" s="404"/>
      <c r="E38" s="404"/>
      <c r="F38" s="404"/>
      <c r="G38" s="404"/>
      <c r="H38" s="404"/>
      <c r="I38" s="404"/>
      <c r="J38" s="404"/>
      <c r="K38" s="404"/>
      <c r="L38" s="404"/>
      <c r="M38" s="404"/>
      <c r="N38" s="404"/>
      <c r="O38" s="404"/>
      <c r="P38" s="404"/>
      <c r="Q38" s="404"/>
    </row>
    <row r="39" spans="1:17" ht="21.75" customHeight="1" x14ac:dyDescent="0.25">
      <c r="A39" s="404"/>
      <c r="B39" s="404"/>
      <c r="C39" s="404"/>
      <c r="D39" s="404"/>
      <c r="E39" s="404"/>
      <c r="F39" s="404"/>
      <c r="G39" s="404"/>
      <c r="H39" s="404"/>
      <c r="I39" s="404"/>
      <c r="J39" s="404"/>
      <c r="K39" s="404"/>
      <c r="L39" s="404"/>
      <c r="M39" s="404"/>
      <c r="N39" s="404"/>
      <c r="O39" s="404"/>
      <c r="P39" s="404"/>
      <c r="Q39" s="404"/>
    </row>
    <row r="40" spans="1:17" ht="21.75" customHeight="1" x14ac:dyDescent="0.25">
      <c r="A40" s="404"/>
      <c r="B40" s="404"/>
      <c r="C40" s="404"/>
      <c r="D40" s="404"/>
      <c r="E40" s="404"/>
      <c r="F40" s="404"/>
      <c r="G40" s="404"/>
      <c r="H40" s="404"/>
      <c r="I40" s="404"/>
      <c r="J40" s="404"/>
      <c r="K40" s="404"/>
      <c r="L40" s="404"/>
      <c r="M40" s="404"/>
      <c r="N40" s="404"/>
      <c r="O40" s="404"/>
      <c r="P40" s="404"/>
      <c r="Q40" s="404"/>
    </row>
    <row r="41" spans="1:17" ht="21.75" customHeight="1" x14ac:dyDescent="0.25">
      <c r="A41" s="404"/>
      <c r="B41" s="404"/>
      <c r="C41" s="404"/>
      <c r="D41" s="404"/>
      <c r="E41" s="404"/>
      <c r="F41" s="404"/>
      <c r="G41" s="404"/>
      <c r="H41" s="404"/>
      <c r="I41" s="404"/>
      <c r="J41" s="404"/>
      <c r="K41" s="404"/>
      <c r="L41" s="404"/>
      <c r="M41" s="404"/>
      <c r="N41" s="404"/>
      <c r="O41" s="404"/>
      <c r="P41" s="404"/>
      <c r="Q41" s="404"/>
    </row>
    <row r="42" spans="1:17" ht="21.75" customHeight="1" x14ac:dyDescent="0.25">
      <c r="A42" s="404"/>
      <c r="B42" s="404"/>
      <c r="C42" s="404"/>
      <c r="D42" s="404"/>
      <c r="E42" s="404"/>
      <c r="F42" s="404"/>
      <c r="G42" s="404"/>
      <c r="H42" s="404"/>
      <c r="I42" s="404"/>
      <c r="J42" s="404"/>
      <c r="K42" s="404"/>
      <c r="L42" s="404"/>
      <c r="M42" s="404"/>
      <c r="N42" s="404"/>
      <c r="O42" s="404"/>
      <c r="P42" s="404"/>
      <c r="Q42" s="404"/>
    </row>
    <row r="43" spans="1:17" ht="21.75" customHeight="1" x14ac:dyDescent="0.25">
      <c r="A43" s="404"/>
      <c r="B43" s="404"/>
      <c r="C43" s="404"/>
      <c r="D43" s="404"/>
      <c r="E43" s="404"/>
      <c r="F43" s="404"/>
      <c r="G43" s="404"/>
      <c r="H43" s="404"/>
      <c r="I43" s="404"/>
      <c r="J43" s="404"/>
      <c r="K43" s="404"/>
      <c r="L43" s="404"/>
      <c r="M43" s="404"/>
      <c r="N43" s="404"/>
      <c r="O43" s="404"/>
      <c r="P43" s="404"/>
      <c r="Q43" s="404"/>
    </row>
    <row r="44" spans="1:17" ht="21.75" customHeight="1" x14ac:dyDescent="0.25">
      <c r="A44" s="404"/>
      <c r="B44" s="404"/>
      <c r="C44" s="404"/>
      <c r="D44" s="404"/>
      <c r="E44" s="404"/>
      <c r="F44" s="404"/>
      <c r="G44" s="404"/>
      <c r="H44" s="404"/>
      <c r="I44" s="404"/>
      <c r="J44" s="404"/>
      <c r="K44" s="404"/>
      <c r="L44" s="404"/>
      <c r="M44" s="404"/>
      <c r="N44" s="404"/>
      <c r="O44" s="404"/>
      <c r="P44" s="404"/>
      <c r="Q44" s="404"/>
    </row>
    <row r="45" spans="1:17" ht="21.75" customHeight="1" x14ac:dyDescent="0.25">
      <c r="A45" s="404"/>
      <c r="B45" s="404"/>
      <c r="C45" s="404"/>
      <c r="D45" s="404"/>
      <c r="E45" s="404"/>
      <c r="F45" s="404"/>
      <c r="G45" s="404"/>
      <c r="H45" s="404"/>
      <c r="I45" s="404"/>
      <c r="J45" s="404"/>
      <c r="K45" s="404"/>
      <c r="L45" s="404"/>
      <c r="M45" s="404"/>
      <c r="N45" s="404"/>
      <c r="O45" s="404"/>
      <c r="P45" s="404"/>
      <c r="Q45" s="404"/>
    </row>
    <row r="46" spans="1:17" ht="21.75" customHeight="1" x14ac:dyDescent="0.25">
      <c r="A46" s="404"/>
      <c r="B46" s="404"/>
      <c r="C46" s="404"/>
      <c r="D46" s="404"/>
      <c r="E46" s="404"/>
      <c r="F46" s="404"/>
      <c r="G46" s="404"/>
      <c r="H46" s="404"/>
      <c r="I46" s="404"/>
      <c r="J46" s="404"/>
      <c r="K46" s="404"/>
      <c r="L46" s="404"/>
      <c r="M46" s="404"/>
      <c r="N46" s="404"/>
      <c r="O46" s="404"/>
      <c r="P46" s="404"/>
      <c r="Q46" s="404"/>
    </row>
    <row r="47" spans="1:17" ht="21.75" customHeight="1" x14ac:dyDescent="0.25">
      <c r="A47" s="404"/>
      <c r="B47" s="404"/>
      <c r="C47" s="404"/>
      <c r="D47" s="404"/>
      <c r="E47" s="404"/>
      <c r="F47" s="404"/>
      <c r="G47" s="404"/>
      <c r="H47" s="404"/>
      <c r="I47" s="404"/>
      <c r="J47" s="404"/>
      <c r="K47" s="404"/>
      <c r="L47" s="404"/>
      <c r="M47" s="404"/>
      <c r="N47" s="404"/>
      <c r="O47" s="404"/>
      <c r="P47" s="404"/>
      <c r="Q47" s="404"/>
    </row>
    <row r="48" spans="1:17" ht="21.75" customHeight="1" x14ac:dyDescent="0.25">
      <c r="A48" s="404"/>
      <c r="B48" s="404"/>
      <c r="C48" s="404"/>
      <c r="D48" s="404"/>
      <c r="E48" s="404"/>
      <c r="F48" s="404"/>
      <c r="G48" s="404"/>
      <c r="H48" s="404"/>
      <c r="I48" s="404"/>
      <c r="J48" s="404"/>
      <c r="K48" s="404"/>
      <c r="L48" s="404"/>
      <c r="M48" s="404"/>
      <c r="N48" s="404"/>
      <c r="O48" s="404"/>
      <c r="P48" s="404"/>
      <c r="Q48" s="404"/>
    </row>
    <row r="49" spans="1:17" ht="21.75" customHeight="1" x14ac:dyDescent="0.25">
      <c r="A49" s="404"/>
      <c r="B49" s="404"/>
      <c r="C49" s="404"/>
      <c r="D49" s="404"/>
      <c r="E49" s="404"/>
      <c r="F49" s="404"/>
      <c r="G49" s="404"/>
      <c r="H49" s="404"/>
      <c r="I49" s="404"/>
      <c r="J49" s="404"/>
      <c r="K49" s="404"/>
      <c r="L49" s="404"/>
      <c r="M49" s="404"/>
      <c r="N49" s="404"/>
      <c r="O49" s="404"/>
      <c r="P49" s="404"/>
      <c r="Q49" s="404"/>
    </row>
    <row r="50" spans="1:17" ht="21.75" customHeight="1" x14ac:dyDescent="0.25">
      <c r="A50" s="404"/>
      <c r="B50" s="404"/>
      <c r="C50" s="404"/>
      <c r="D50" s="404"/>
      <c r="E50" s="404"/>
      <c r="F50" s="404"/>
      <c r="G50" s="404"/>
      <c r="H50" s="404"/>
      <c r="I50" s="404"/>
      <c r="J50" s="404"/>
      <c r="K50" s="404"/>
      <c r="L50" s="404"/>
      <c r="M50" s="404"/>
      <c r="N50" s="404"/>
      <c r="O50" s="404"/>
      <c r="P50" s="404"/>
      <c r="Q50" s="404"/>
    </row>
    <row r="51" spans="1:17" ht="21.75" customHeight="1" x14ac:dyDescent="0.25">
      <c r="A51" s="404"/>
      <c r="B51" s="404"/>
      <c r="C51" s="404"/>
      <c r="D51" s="404"/>
      <c r="E51" s="404"/>
      <c r="F51" s="404"/>
      <c r="G51" s="404"/>
      <c r="H51" s="404"/>
      <c r="I51" s="404"/>
      <c r="J51" s="404"/>
      <c r="K51" s="404"/>
      <c r="L51" s="404"/>
      <c r="M51" s="404"/>
      <c r="N51" s="404"/>
      <c r="O51" s="404"/>
      <c r="P51" s="404"/>
      <c r="Q51" s="404"/>
    </row>
    <row r="52" spans="1:17" ht="21.75" customHeight="1" x14ac:dyDescent="0.25">
      <c r="A52" s="404"/>
      <c r="B52" s="404"/>
      <c r="C52" s="404"/>
      <c r="D52" s="404"/>
      <c r="E52" s="404"/>
      <c r="F52" s="404"/>
      <c r="G52" s="404"/>
      <c r="H52" s="404"/>
      <c r="I52" s="404"/>
      <c r="J52" s="404"/>
      <c r="K52" s="404"/>
      <c r="L52" s="404"/>
      <c r="M52" s="404"/>
      <c r="N52" s="404"/>
      <c r="O52" s="404"/>
      <c r="P52" s="404"/>
      <c r="Q52" s="404"/>
    </row>
    <row r="53" spans="1:17" ht="15.75" customHeight="1" x14ac:dyDescent="0.25">
      <c r="A53" s="404"/>
      <c r="B53" s="404"/>
      <c r="C53" s="404"/>
      <c r="D53" s="404"/>
      <c r="E53" s="404"/>
      <c r="F53" s="404"/>
      <c r="G53" s="404"/>
      <c r="H53" s="404"/>
      <c r="I53" s="404"/>
      <c r="J53" s="404"/>
      <c r="K53" s="404"/>
      <c r="L53" s="404"/>
      <c r="M53" s="404"/>
      <c r="N53" s="404"/>
      <c r="O53" s="404"/>
      <c r="P53" s="404"/>
      <c r="Q53" s="404"/>
    </row>
  </sheetData>
  <mergeCells count="25">
    <mergeCell ref="D1:Q1"/>
    <mergeCell ref="D2:Q2"/>
    <mergeCell ref="A3:N3"/>
    <mergeCell ref="B5:E5"/>
    <mergeCell ref="A10:D10"/>
    <mergeCell ref="F10:I10"/>
    <mergeCell ref="K10:N10"/>
    <mergeCell ref="A11:D11"/>
    <mergeCell ref="F11:I11"/>
    <mergeCell ref="K11:N11"/>
    <mergeCell ref="A12:D12"/>
    <mergeCell ref="F12:I12"/>
    <mergeCell ref="K12:N12"/>
    <mergeCell ref="A13:D13"/>
    <mergeCell ref="F13:I13"/>
    <mergeCell ref="K13:N13"/>
    <mergeCell ref="A17:D17"/>
    <mergeCell ref="A27:D27"/>
    <mergeCell ref="J27:K27"/>
    <mergeCell ref="A28:D28"/>
    <mergeCell ref="J28:K28"/>
    <mergeCell ref="A29:D29"/>
    <mergeCell ref="J29:K29"/>
    <mergeCell ref="A30:D30"/>
    <mergeCell ref="J30:K30"/>
  </mergeCells>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Welcome-Start Here </vt:lpstr>
      <vt:lpstr>Calculators overview</vt:lpstr>
      <vt:lpstr>Staff Raise Planner</vt:lpstr>
      <vt:lpstr>Lead to Enrollment</vt:lpstr>
      <vt:lpstr>Tuition Increase Planner</vt:lpstr>
      <vt:lpstr>Tuition Pricing Comparison</vt:lpstr>
      <vt:lpstr>12-Month P&amp;L</vt:lpstr>
      <vt:lpstr>Profit &amp; Cost Percentage</vt:lpstr>
      <vt:lpstr>Private Pay vs Subsidy</vt:lpstr>
      <vt:lpstr>Classroom Profit + Break-Even</vt:lpstr>
      <vt:lpstr>Staff Turnover</vt:lpstr>
      <vt:lpstr>Employee Payroll Tax Costs</vt:lpstr>
      <vt:lpstr>State Payroll Tax Links</vt:lpstr>
      <vt:lpstr>BONUS-20 Free Tools</vt:lpstr>
      <vt:lpstr>BONUS-Empty Spots Cost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Letitia Nilan</cp:lastModifiedBy>
  <cp:revision>11</cp:revision>
  <dcterms:created xsi:type="dcterms:W3CDTF">2026-06-30T15:13:44Z</dcterms:created>
  <dcterms:modified xsi:type="dcterms:W3CDTF">2026-07-14T19:46:06Z</dcterms:modified>
  <dc:language>en-US</dc:language>
</cp:coreProperties>
</file>